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fs01\Public\Contabilitate\TRANSPARENTA INSTITUTIONALA SF NECTARIE\DATE FINANCIARE\BUGETE A si E 2022\PROIECTE A si E 2022\"/>
    </mc:Choice>
  </mc:AlternateContent>
  <xr:revisionPtr revIDLastSave="0" documentId="13_ncr:1_{09184D62-8144-45F4-9E16-6C2F5C4E8466}" xr6:coauthVersionLast="47" xr6:coauthVersionMax="47" xr10:uidLastSave="{00000000-0000-0000-0000-000000000000}"/>
  <bookViews>
    <workbookView xWindow="-108" yWindow="-108" windowWidth="23256" windowHeight="12576" firstSheet="2" activeTab="2" xr2:uid="{00000000-000D-0000-FFFF-FFFF00000000}"/>
  </bookViews>
  <sheets>
    <sheet name="esalonare venituri an 2022" sheetId="23" r:id="rId1"/>
    <sheet name="Venituri Sf Nectarie" sheetId="18" r:id="rId2"/>
    <sheet name="11-02 - Cheltuieli Sf Nectarie " sheetId="19" r:id="rId3"/>
    <sheet name="Cheltuieli 2022@2022" sheetId="20" r:id="rId4"/>
    <sheet name=" Investitii2022@ 2022 " sheetId="22" r:id="rId5"/>
    <sheet name="initialDetaliere Chelt mii lei " sheetId="12" state="hidden" r:id="rId6"/>
    <sheet name="initial Venituri" sheetId="9" state="hidden" r:id="rId7"/>
    <sheet name="ctr prestari servicii an 2021" sheetId="13" state="hidden" r:id="rId8"/>
    <sheet name="Prop 2021 Detaliere Chelt (2)" sheetId="11" state="hidden" r:id="rId9"/>
    <sheet name="Venituri" sheetId="1" state="hidden" r:id="rId10"/>
    <sheet name="exec det che in lei" sheetId="10" state="hidden" r:id="rId11"/>
    <sheet name="Prop 2021 Detaliere Chelt" sheetId="8" state="hidden" r:id="rId12"/>
    <sheet name="Detaliere Cheltuieli" sheetId="3" state="hidden" r:id="rId13"/>
  </sheets>
  <externalReferences>
    <externalReference r:id="rId14"/>
    <externalReference r:id="rId15"/>
  </externalReferences>
  <definedNames>
    <definedName name="_xlnm._FilterDatabase" localSheetId="4" hidden="1">' Investitii2022@ 2022 '!$B$16:$F$45</definedName>
    <definedName name="_xlnm._FilterDatabase" localSheetId="2" hidden="1">'11-02 - Cheltuieli Sf Nectarie '!$A$9:$M$323</definedName>
    <definedName name="_xlnm._FilterDatabase" localSheetId="3" hidden="1">'Cheltuieli 2022@2022'!$B$10:$N$282</definedName>
    <definedName name="_xlnm._FilterDatabase" localSheetId="12" hidden="1">'Detaliere Cheltuieli'!$B$11:$K$280</definedName>
    <definedName name="_xlnm._FilterDatabase" localSheetId="10" hidden="1">'exec det che in lei'!$B$11:$W$280</definedName>
    <definedName name="_xlnm._FilterDatabase" localSheetId="6" hidden="1">'initial Venituri'!$B$13:$P$611</definedName>
    <definedName name="_xlnm._FilterDatabase" localSheetId="5" hidden="1">'initialDetaliere Chelt mii lei '!$B$11:$K$280</definedName>
    <definedName name="_xlnm._FilterDatabase" localSheetId="11" hidden="1">'Prop 2021 Detaliere Chelt'!$B$11:$K$280</definedName>
    <definedName name="_xlnm._FilterDatabase" localSheetId="8" hidden="1">'Prop 2021 Detaliere Chelt (2)'!$B$11:$K$280</definedName>
    <definedName name="_xlnm._FilterDatabase" localSheetId="9" hidden="1">Venituri!$B$13:$P$611</definedName>
    <definedName name="_xlnm._FilterDatabase" localSheetId="1" hidden="1">'Venituri Sf Nectarie'!$A$11:$L$421</definedName>
    <definedName name="_xlnm.Database" localSheetId="4">#REF!</definedName>
    <definedName name="_xlnm.Database">#REF!</definedName>
    <definedName name="Excel_BuiltIn_Database" localSheetId="4">#REF!</definedName>
    <definedName name="Excel_BuiltIn_Database" localSheetId="3">#REF!</definedName>
    <definedName name="Excel_BuiltIn_Database" localSheetId="7">#REF!</definedName>
    <definedName name="Excel_BuiltIn_Database" localSheetId="10">#REF!</definedName>
    <definedName name="Excel_BuiltIn_Database">#REF!</definedName>
    <definedName name="_xlnm.Print_Area" localSheetId="3">'Cheltuieli 2022@2022'!$A$1:$N$286</definedName>
    <definedName name="_xlnm.Print_Area" localSheetId="12">'Detaliere Cheltuieli'!$A$1:$K$284</definedName>
    <definedName name="_xlnm.Print_Area" localSheetId="10">'exec det che in lei'!$A$1:$W$284</definedName>
    <definedName name="_xlnm.Print_Area" localSheetId="5">'initialDetaliere Chelt mii lei '!$A$1:$K$284</definedName>
    <definedName name="_xlnm.Print_Area" localSheetId="11">'Prop 2021 Detaliere Chelt'!$A$1:$K$284</definedName>
    <definedName name="_xlnm.Print_Area" localSheetId="8">'Prop 2021 Detaliere Chelt (2)'!$A$1:$K$284</definedName>
    <definedName name="_xlnm.Print_Titles" localSheetId="2">'11-02 - Cheltuieli Sf Nectarie '!$7:$9</definedName>
    <definedName name="_xlnm.Print_Titles" localSheetId="3">'Cheltuieli 2022@2022'!$8:$10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0" i="23" l="1"/>
  <c r="C9" i="23"/>
  <c r="C10" i="23"/>
  <c r="C11" i="23"/>
  <c r="C12" i="23"/>
  <c r="C13" i="23"/>
  <c r="C14" i="23"/>
  <c r="C15" i="23"/>
  <c r="C16" i="23"/>
  <c r="C17" i="23"/>
  <c r="C18" i="23"/>
  <c r="C19" i="23"/>
  <c r="C8" i="23"/>
  <c r="G20" i="23"/>
  <c r="H9" i="23" l="1"/>
  <c r="H10" i="23"/>
  <c r="H11" i="23"/>
  <c r="H12" i="23"/>
  <c r="H13" i="23"/>
  <c r="H14" i="23"/>
  <c r="H15" i="23"/>
  <c r="H16" i="23"/>
  <c r="H17" i="23"/>
  <c r="H18" i="23"/>
  <c r="H19" i="23"/>
  <c r="H8" i="23"/>
  <c r="H20" i="23" s="1"/>
  <c r="D20" i="23"/>
  <c r="E20" i="23"/>
  <c r="F20" i="23"/>
  <c r="L96" i="20" l="1"/>
  <c r="M96" i="20"/>
  <c r="E103" i="20"/>
  <c r="E262" i="20"/>
  <c r="E81" i="20"/>
  <c r="E80" i="20"/>
  <c r="E72" i="20"/>
  <c r="E70" i="20"/>
  <c r="E69" i="20"/>
  <c r="E68" i="20"/>
  <c r="E66" i="20"/>
  <c r="E65" i="20"/>
  <c r="E64" i="20"/>
  <c r="E60" i="20"/>
  <c r="E59" i="20"/>
  <c r="E58" i="20"/>
  <c r="E54" i="20"/>
  <c r="E53" i="20"/>
  <c r="E50" i="20"/>
  <c r="E266" i="20"/>
  <c r="E265" i="20"/>
  <c r="F16" i="22"/>
  <c r="H265" i="20"/>
  <c r="G265" i="20"/>
  <c r="H59" i="20"/>
  <c r="G59" i="20"/>
  <c r="G95" i="20"/>
  <c r="H95" i="20"/>
  <c r="I59" i="20"/>
  <c r="H266" i="20" l="1"/>
  <c r="G266" i="20"/>
  <c r="I266" i="20"/>
  <c r="H323" i="19"/>
  <c r="G323" i="19"/>
  <c r="F15" i="22"/>
  <c r="F14" i="22" s="1"/>
  <c r="F8" i="22" s="1"/>
  <c r="C53" i="22"/>
  <c r="D53" i="22" s="1"/>
  <c r="C52" i="22"/>
  <c r="C54" i="22" l="1"/>
  <c r="D52" i="22"/>
  <c r="R282" i="20" l="1"/>
  <c r="Q282" i="20"/>
  <c r="E282" i="20"/>
  <c r="O282" i="20" s="1"/>
  <c r="M281" i="20"/>
  <c r="L281" i="20"/>
  <c r="K281" i="20"/>
  <c r="J281" i="20"/>
  <c r="I281" i="20"/>
  <c r="I278" i="20" s="1"/>
  <c r="G281" i="20"/>
  <c r="F281" i="20"/>
  <c r="Q280" i="20"/>
  <c r="E280" i="20"/>
  <c r="O280" i="20" s="1"/>
  <c r="Q279" i="20"/>
  <c r="M279" i="20"/>
  <c r="L279" i="20"/>
  <c r="K279" i="20"/>
  <c r="J279" i="20"/>
  <c r="I279" i="20"/>
  <c r="G279" i="20"/>
  <c r="F279" i="20"/>
  <c r="F278" i="20" s="1"/>
  <c r="J278" i="20"/>
  <c r="Q277" i="20"/>
  <c r="E277" i="20"/>
  <c r="R277" i="20" s="1"/>
  <c r="Q276" i="20"/>
  <c r="E276" i="20"/>
  <c r="R276" i="20" s="1"/>
  <c r="E275" i="20"/>
  <c r="Q274" i="20"/>
  <c r="O274" i="20"/>
  <c r="E274" i="20"/>
  <c r="R274" i="20" s="1"/>
  <c r="J273" i="20"/>
  <c r="J272" i="20" s="1"/>
  <c r="I273" i="20"/>
  <c r="I272" i="20" s="1"/>
  <c r="H273" i="20"/>
  <c r="G273" i="20"/>
  <c r="F273" i="20"/>
  <c r="G272" i="20"/>
  <c r="F272" i="20"/>
  <c r="E271" i="20"/>
  <c r="R270" i="20"/>
  <c r="Q270" i="20"/>
  <c r="O270" i="20"/>
  <c r="E270" i="20"/>
  <c r="Q269" i="20"/>
  <c r="M269" i="20"/>
  <c r="L269" i="20"/>
  <c r="K269" i="20"/>
  <c r="J269" i="20"/>
  <c r="J268" i="20" s="1"/>
  <c r="J260" i="20" s="1"/>
  <c r="I269" i="20"/>
  <c r="I268" i="20" s="1"/>
  <c r="I260" i="20" s="1"/>
  <c r="G269" i="20"/>
  <c r="F269" i="20"/>
  <c r="F268" i="20" s="1"/>
  <c r="G268" i="20"/>
  <c r="Q267" i="20"/>
  <c r="O267" i="20"/>
  <c r="E267" i="20"/>
  <c r="R267" i="20" s="1"/>
  <c r="Q264" i="20"/>
  <c r="E264" i="20"/>
  <c r="R264" i="20" s="1"/>
  <c r="Q263" i="20"/>
  <c r="O263" i="20"/>
  <c r="E263" i="20"/>
  <c r="R263" i="20" s="1"/>
  <c r="J262" i="20"/>
  <c r="J261" i="20" s="1"/>
  <c r="I262" i="20"/>
  <c r="G262" i="20"/>
  <c r="G261" i="20" s="1"/>
  <c r="F262" i="20"/>
  <c r="I261" i="20"/>
  <c r="F261" i="20"/>
  <c r="Q259" i="20"/>
  <c r="E259" i="20"/>
  <c r="R259" i="20" s="1"/>
  <c r="Q258" i="20"/>
  <c r="E258" i="20"/>
  <c r="R258" i="20" s="1"/>
  <c r="Q257" i="20"/>
  <c r="E257" i="20"/>
  <c r="O257" i="20" s="1"/>
  <c r="M256" i="20"/>
  <c r="L256" i="20"/>
  <c r="K256" i="20"/>
  <c r="J256" i="20"/>
  <c r="I256" i="20"/>
  <c r="G256" i="20"/>
  <c r="Q256" i="20" s="1"/>
  <c r="F256" i="20"/>
  <c r="Q255" i="20"/>
  <c r="E255" i="20"/>
  <c r="Q254" i="20"/>
  <c r="E254" i="20"/>
  <c r="Q253" i="20"/>
  <c r="E253" i="20"/>
  <c r="M252" i="20"/>
  <c r="L252" i="20"/>
  <c r="K252" i="20"/>
  <c r="J252" i="20"/>
  <c r="I252" i="20"/>
  <c r="G252" i="20"/>
  <c r="Q252" i="20" s="1"/>
  <c r="F252" i="20"/>
  <c r="Q251" i="20"/>
  <c r="E251" i="20"/>
  <c r="O251" i="20" s="1"/>
  <c r="Q250" i="20"/>
  <c r="E250" i="20"/>
  <c r="O250" i="20" s="1"/>
  <c r="Q249" i="20"/>
  <c r="E249" i="20"/>
  <c r="O249" i="20" s="1"/>
  <c r="M248" i="20"/>
  <c r="L248" i="20"/>
  <c r="K248" i="20"/>
  <c r="J248" i="20"/>
  <c r="I248" i="20"/>
  <c r="G248" i="20"/>
  <c r="F248" i="20"/>
  <c r="Q247" i="20"/>
  <c r="E247" i="20"/>
  <c r="O247" i="20" s="1"/>
  <c r="Q246" i="20"/>
  <c r="E246" i="20"/>
  <c r="O246" i="20" s="1"/>
  <c r="R245" i="20"/>
  <c r="Q245" i="20"/>
  <c r="E245" i="20"/>
  <c r="O245" i="20" s="1"/>
  <c r="M244" i="20"/>
  <c r="L244" i="20"/>
  <c r="K244" i="20"/>
  <c r="J244" i="20"/>
  <c r="I244" i="20"/>
  <c r="G244" i="20"/>
  <c r="Q244" i="20" s="1"/>
  <c r="F244" i="20"/>
  <c r="Q243" i="20"/>
  <c r="E243" i="20"/>
  <c r="R243" i="20" s="1"/>
  <c r="Q242" i="20"/>
  <c r="E242" i="20"/>
  <c r="R242" i="20" s="1"/>
  <c r="Q241" i="20"/>
  <c r="E241" i="20"/>
  <c r="R241" i="20" s="1"/>
  <c r="M240" i="20"/>
  <c r="L240" i="20"/>
  <c r="K240" i="20"/>
  <c r="J240" i="20"/>
  <c r="I240" i="20"/>
  <c r="G240" i="20"/>
  <c r="Q240" i="20" s="1"/>
  <c r="F240" i="20"/>
  <c r="Q239" i="20"/>
  <c r="E239" i="20"/>
  <c r="Q238" i="20"/>
  <c r="E238" i="20"/>
  <c r="Q237" i="20"/>
  <c r="E237" i="20"/>
  <c r="M236" i="20"/>
  <c r="L236" i="20"/>
  <c r="K236" i="20"/>
  <c r="J236" i="20"/>
  <c r="I236" i="20"/>
  <c r="G236" i="20"/>
  <c r="Q236" i="20" s="1"/>
  <c r="F236" i="20"/>
  <c r="Q235" i="20"/>
  <c r="E235" i="20"/>
  <c r="O235" i="20" s="1"/>
  <c r="Q234" i="20"/>
  <c r="E234" i="20"/>
  <c r="O234" i="20" s="1"/>
  <c r="Q233" i="20"/>
  <c r="E233" i="20"/>
  <c r="O233" i="20" s="1"/>
  <c r="M232" i="20"/>
  <c r="L232" i="20"/>
  <c r="K232" i="20"/>
  <c r="J232" i="20"/>
  <c r="I232" i="20"/>
  <c r="G232" i="20"/>
  <c r="F232" i="20"/>
  <c r="Q231" i="20"/>
  <c r="E231" i="20"/>
  <c r="O231" i="20" s="1"/>
  <c r="Q230" i="20"/>
  <c r="E230" i="20"/>
  <c r="O230" i="20" s="1"/>
  <c r="R229" i="20"/>
  <c r="Q229" i="20"/>
  <c r="E229" i="20"/>
  <c r="O229" i="20" s="1"/>
  <c r="M228" i="20"/>
  <c r="L228" i="20"/>
  <c r="K228" i="20"/>
  <c r="J228" i="20"/>
  <c r="I228" i="20"/>
  <c r="G228" i="20"/>
  <c r="E228" i="20" s="1"/>
  <c r="F228" i="20"/>
  <c r="R227" i="20"/>
  <c r="Q227" i="20"/>
  <c r="O227" i="20"/>
  <c r="E227" i="20"/>
  <c r="Q226" i="20"/>
  <c r="E226" i="20"/>
  <c r="R226" i="20" s="1"/>
  <c r="Q225" i="20"/>
  <c r="E225" i="20"/>
  <c r="R225" i="20" s="1"/>
  <c r="M224" i="20"/>
  <c r="L224" i="20"/>
  <c r="K224" i="20"/>
  <c r="J224" i="20"/>
  <c r="I224" i="20"/>
  <c r="G224" i="20"/>
  <c r="Q224" i="20" s="1"/>
  <c r="F224" i="20"/>
  <c r="Q223" i="20"/>
  <c r="E223" i="20"/>
  <c r="Q222" i="20"/>
  <c r="E222" i="20"/>
  <c r="Q221" i="20"/>
  <c r="E221" i="20"/>
  <c r="M220" i="20"/>
  <c r="L220" i="20"/>
  <c r="K220" i="20"/>
  <c r="J220" i="20"/>
  <c r="I220" i="20"/>
  <c r="G220" i="20"/>
  <c r="Q220" i="20" s="1"/>
  <c r="F220" i="20"/>
  <c r="Q219" i="20"/>
  <c r="E219" i="20"/>
  <c r="O219" i="20" s="1"/>
  <c r="R218" i="20"/>
  <c r="Q218" i="20"/>
  <c r="E218" i="20"/>
  <c r="O218" i="20" s="1"/>
  <c r="Q217" i="20"/>
  <c r="E217" i="20"/>
  <c r="O217" i="20" s="1"/>
  <c r="Q216" i="20"/>
  <c r="E216" i="20"/>
  <c r="O216" i="20" s="1"/>
  <c r="Q215" i="20"/>
  <c r="E215" i="20"/>
  <c r="O215" i="20" s="1"/>
  <c r="Q214" i="20"/>
  <c r="E214" i="20"/>
  <c r="O214" i="20" s="1"/>
  <c r="R213" i="20"/>
  <c r="Q213" i="20"/>
  <c r="E213" i="20"/>
  <c r="O213" i="20" s="1"/>
  <c r="M212" i="20"/>
  <c r="L212" i="20"/>
  <c r="K212" i="20"/>
  <c r="J212" i="20"/>
  <c r="I212" i="20"/>
  <c r="G212" i="20"/>
  <c r="F212" i="20"/>
  <c r="Q211" i="20"/>
  <c r="E211" i="20"/>
  <c r="O211" i="20" s="1"/>
  <c r="R210" i="20"/>
  <c r="Q210" i="20"/>
  <c r="E210" i="20"/>
  <c r="O210" i="20" s="1"/>
  <c r="R209" i="20"/>
  <c r="Q209" i="20"/>
  <c r="E209" i="20"/>
  <c r="O209" i="20" s="1"/>
  <c r="M208" i="20"/>
  <c r="L208" i="20"/>
  <c r="K208" i="20"/>
  <c r="J208" i="20"/>
  <c r="I208" i="20"/>
  <c r="G208" i="20"/>
  <c r="E208" i="20" s="1"/>
  <c r="F208" i="20"/>
  <c r="Q207" i="20"/>
  <c r="E207" i="20"/>
  <c r="R207" i="20" s="1"/>
  <c r="Q206" i="20"/>
  <c r="E206" i="20"/>
  <c r="R206" i="20" s="1"/>
  <c r="R205" i="20"/>
  <c r="Q205" i="20"/>
  <c r="E205" i="20"/>
  <c r="O205" i="20" s="1"/>
  <c r="M204" i="20"/>
  <c r="L204" i="20"/>
  <c r="K204" i="20"/>
  <c r="J204" i="20"/>
  <c r="J203" i="20" s="1"/>
  <c r="I204" i="20"/>
  <c r="I203" i="20" s="1"/>
  <c r="G204" i="20"/>
  <c r="Q204" i="20" s="1"/>
  <c r="F204" i="20"/>
  <c r="H203" i="20"/>
  <c r="R202" i="20"/>
  <c r="Q202" i="20"/>
  <c r="E202" i="20"/>
  <c r="O202" i="20" s="1"/>
  <c r="Q201" i="20"/>
  <c r="E201" i="20"/>
  <c r="O201" i="20" s="1"/>
  <c r="R200" i="20"/>
  <c r="Q200" i="20"/>
  <c r="E200" i="20"/>
  <c r="O200" i="20" s="1"/>
  <c r="R199" i="20"/>
  <c r="Q199" i="20"/>
  <c r="E199" i="20"/>
  <c r="O199" i="20" s="1"/>
  <c r="Q198" i="20"/>
  <c r="E198" i="20"/>
  <c r="O198" i="20" s="1"/>
  <c r="Q197" i="20"/>
  <c r="E197" i="20"/>
  <c r="O197" i="20" s="1"/>
  <c r="R196" i="20"/>
  <c r="Q196" i="20"/>
  <c r="E196" i="20"/>
  <c r="O196" i="20" s="1"/>
  <c r="R195" i="20"/>
  <c r="Q195" i="20"/>
  <c r="E195" i="20"/>
  <c r="O195" i="20" s="1"/>
  <c r="R194" i="20"/>
  <c r="Q194" i="20"/>
  <c r="E194" i="20"/>
  <c r="O194" i="20" s="1"/>
  <c r="Q193" i="20"/>
  <c r="E193" i="20"/>
  <c r="O193" i="20" s="1"/>
  <c r="Q192" i="20"/>
  <c r="M192" i="20"/>
  <c r="L192" i="20"/>
  <c r="K192" i="20"/>
  <c r="J192" i="20"/>
  <c r="I192" i="20"/>
  <c r="I191" i="20" s="1"/>
  <c r="G192" i="20"/>
  <c r="F192" i="20"/>
  <c r="F191" i="20" s="1"/>
  <c r="J191" i="20"/>
  <c r="H191" i="20"/>
  <c r="R190" i="20"/>
  <c r="Q190" i="20"/>
  <c r="E190" i="20"/>
  <c r="O190" i="20" s="1"/>
  <c r="Q189" i="20"/>
  <c r="E189" i="20"/>
  <c r="O189" i="20" s="1"/>
  <c r="Q188" i="20"/>
  <c r="E188" i="20"/>
  <c r="O188" i="20" s="1"/>
  <c r="M187" i="20"/>
  <c r="L187" i="20"/>
  <c r="K187" i="20"/>
  <c r="J187" i="20"/>
  <c r="I187" i="20"/>
  <c r="I186" i="20" s="1"/>
  <c r="G187" i="20"/>
  <c r="F187" i="20"/>
  <c r="F186" i="20" s="1"/>
  <c r="J186" i="20"/>
  <c r="H186" i="20"/>
  <c r="Q184" i="20"/>
  <c r="E184" i="20"/>
  <c r="M183" i="20"/>
  <c r="L183" i="20"/>
  <c r="K183" i="20"/>
  <c r="J183" i="20"/>
  <c r="I183" i="20"/>
  <c r="G183" i="20"/>
  <c r="Q183" i="20" s="1"/>
  <c r="F183" i="20"/>
  <c r="Q182" i="20"/>
  <c r="E182" i="20"/>
  <c r="O182" i="20" s="1"/>
  <c r="M181" i="20"/>
  <c r="L181" i="20"/>
  <c r="K181" i="20"/>
  <c r="J181" i="20"/>
  <c r="I181" i="20"/>
  <c r="G181" i="20"/>
  <c r="F181" i="20"/>
  <c r="F180" i="20" s="1"/>
  <c r="Q179" i="20"/>
  <c r="E179" i="20"/>
  <c r="O179" i="20" s="1"/>
  <c r="J178" i="20"/>
  <c r="J177" i="20" s="1"/>
  <c r="I178" i="20"/>
  <c r="E178" i="20" s="1"/>
  <c r="O178" i="20" s="1"/>
  <c r="G178" i="20"/>
  <c r="Q178" i="20" s="1"/>
  <c r="F178" i="20"/>
  <c r="F177" i="20" s="1"/>
  <c r="M177" i="20"/>
  <c r="L177" i="20"/>
  <c r="K177" i="20"/>
  <c r="G177" i="20"/>
  <c r="Q176" i="20"/>
  <c r="E176" i="20"/>
  <c r="Q175" i="20"/>
  <c r="E175" i="20"/>
  <c r="O175" i="20" s="1"/>
  <c r="Q174" i="20"/>
  <c r="E174" i="20"/>
  <c r="O174" i="20" s="1"/>
  <c r="J173" i="20"/>
  <c r="I173" i="20"/>
  <c r="I167" i="20" s="1"/>
  <c r="G173" i="20"/>
  <c r="Q173" i="20" s="1"/>
  <c r="F173" i="20"/>
  <c r="Q172" i="20"/>
  <c r="E172" i="20"/>
  <c r="O172" i="20" s="1"/>
  <c r="R171" i="20"/>
  <c r="Q171" i="20"/>
  <c r="E171" i="20"/>
  <c r="O171" i="20" s="1"/>
  <c r="R170" i="20"/>
  <c r="Q170" i="20"/>
  <c r="E170" i="20"/>
  <c r="O170" i="20" s="1"/>
  <c r="Q169" i="20"/>
  <c r="E169" i="20"/>
  <c r="J168" i="20"/>
  <c r="I168" i="20"/>
  <c r="G168" i="20"/>
  <c r="Q168" i="20" s="1"/>
  <c r="F168" i="20"/>
  <c r="F167" i="20" s="1"/>
  <c r="M167" i="20"/>
  <c r="L167" i="20"/>
  <c r="K167" i="20"/>
  <c r="H167" i="20"/>
  <c r="Q166" i="20"/>
  <c r="E166" i="20"/>
  <c r="R166" i="20" s="1"/>
  <c r="Q165" i="20"/>
  <c r="E165" i="20"/>
  <c r="R165" i="20" s="1"/>
  <c r="M164" i="20"/>
  <c r="L164" i="20"/>
  <c r="K164" i="20"/>
  <c r="K163" i="20" s="1"/>
  <c r="J164" i="20"/>
  <c r="I164" i="20"/>
  <c r="H164" i="20"/>
  <c r="G164" i="20"/>
  <c r="F164" i="20"/>
  <c r="Q162" i="20"/>
  <c r="E162" i="20"/>
  <c r="Q161" i="20"/>
  <c r="E161" i="20"/>
  <c r="Q160" i="20"/>
  <c r="E160" i="20"/>
  <c r="Q159" i="20"/>
  <c r="E159" i="20"/>
  <c r="Q158" i="20"/>
  <c r="E158" i="20"/>
  <c r="Q157" i="20"/>
  <c r="E157" i="20"/>
  <c r="Q156" i="20"/>
  <c r="E156" i="20"/>
  <c r="Q155" i="20"/>
  <c r="E155" i="20"/>
  <c r="Q154" i="20"/>
  <c r="E154" i="20"/>
  <c r="Q153" i="20"/>
  <c r="E153" i="20"/>
  <c r="Q152" i="20"/>
  <c r="E152" i="20"/>
  <c r="Q151" i="20"/>
  <c r="E151" i="20"/>
  <c r="M150" i="20"/>
  <c r="L150" i="20"/>
  <c r="K150" i="20"/>
  <c r="J150" i="20"/>
  <c r="I150" i="20"/>
  <c r="H150" i="20"/>
  <c r="G150" i="20"/>
  <c r="F150" i="20"/>
  <c r="Q149" i="20"/>
  <c r="E149" i="20"/>
  <c r="O149" i="20" s="1"/>
  <c r="Q148" i="20"/>
  <c r="O148" i="20"/>
  <c r="E148" i="20"/>
  <c r="R148" i="20" s="1"/>
  <c r="Q147" i="20"/>
  <c r="E147" i="20"/>
  <c r="R147" i="20" s="1"/>
  <c r="Q146" i="20"/>
  <c r="E146" i="20"/>
  <c r="O146" i="20" s="1"/>
  <c r="J145" i="20"/>
  <c r="J144" i="20" s="1"/>
  <c r="I145" i="20"/>
  <c r="I144" i="20" s="1"/>
  <c r="G145" i="20"/>
  <c r="G144" i="20" s="1"/>
  <c r="F145" i="20"/>
  <c r="M144" i="20"/>
  <c r="L144" i="20"/>
  <c r="K144" i="20"/>
  <c r="F144" i="20"/>
  <c r="Q143" i="20"/>
  <c r="E143" i="20"/>
  <c r="R143" i="20" s="1"/>
  <c r="Q142" i="20"/>
  <c r="E142" i="20"/>
  <c r="R142" i="20" s="1"/>
  <c r="J141" i="20"/>
  <c r="I141" i="20"/>
  <c r="G141" i="20"/>
  <c r="F141" i="20"/>
  <c r="Q140" i="20"/>
  <c r="E140" i="20"/>
  <c r="R140" i="20" s="1"/>
  <c r="Q139" i="20"/>
  <c r="E139" i="20"/>
  <c r="R139" i="20" s="1"/>
  <c r="J138" i="20"/>
  <c r="I138" i="20"/>
  <c r="G138" i="20"/>
  <c r="F138" i="20"/>
  <c r="E137" i="20"/>
  <c r="Q136" i="20"/>
  <c r="E136" i="20"/>
  <c r="O136" i="20" s="1"/>
  <c r="Q135" i="20"/>
  <c r="E135" i="20"/>
  <c r="O135" i="20" s="1"/>
  <c r="Q134" i="20"/>
  <c r="E134" i="20"/>
  <c r="O134" i="20" s="1"/>
  <c r="Q133" i="20"/>
  <c r="E133" i="20"/>
  <c r="O133" i="20" s="1"/>
  <c r="R132" i="20"/>
  <c r="Q132" i="20"/>
  <c r="E132" i="20"/>
  <c r="O132" i="20" s="1"/>
  <c r="Q131" i="20"/>
  <c r="E131" i="20"/>
  <c r="O131" i="20" s="1"/>
  <c r="Q130" i="20"/>
  <c r="E130" i="20"/>
  <c r="O130" i="20" s="1"/>
  <c r="Q129" i="20"/>
  <c r="E129" i="20"/>
  <c r="O129" i="20" s="1"/>
  <c r="Q128" i="20"/>
  <c r="E128" i="20"/>
  <c r="O128" i="20" s="1"/>
  <c r="Q127" i="20"/>
  <c r="E127" i="20"/>
  <c r="O127" i="20" s="1"/>
  <c r="Q126" i="20"/>
  <c r="E126" i="20"/>
  <c r="O126" i="20" s="1"/>
  <c r="J125" i="20"/>
  <c r="I125" i="20"/>
  <c r="H125" i="20"/>
  <c r="G125" i="20"/>
  <c r="F125" i="20"/>
  <c r="E124" i="20"/>
  <c r="Q123" i="20"/>
  <c r="E123" i="20"/>
  <c r="M122" i="20"/>
  <c r="L122" i="20"/>
  <c r="K122" i="20"/>
  <c r="J122" i="20"/>
  <c r="I122" i="20"/>
  <c r="H122" i="20"/>
  <c r="G122" i="20"/>
  <c r="F122" i="20"/>
  <c r="Q121" i="20"/>
  <c r="E121" i="20"/>
  <c r="R121" i="20" s="1"/>
  <c r="Q120" i="20"/>
  <c r="E120" i="20"/>
  <c r="R120" i="20" s="1"/>
  <c r="Q119" i="20"/>
  <c r="E119" i="20"/>
  <c r="R119" i="20" s="1"/>
  <c r="M118" i="20"/>
  <c r="L118" i="20"/>
  <c r="K118" i="20"/>
  <c r="J118" i="20"/>
  <c r="I118" i="20"/>
  <c r="H118" i="20"/>
  <c r="G118" i="20"/>
  <c r="R117" i="20"/>
  <c r="Q117" i="20"/>
  <c r="E117" i="20"/>
  <c r="O117" i="20" s="1"/>
  <c r="Q116" i="20"/>
  <c r="O116" i="20"/>
  <c r="E116" i="20"/>
  <c r="R116" i="20" s="1"/>
  <c r="Q115" i="20"/>
  <c r="E115" i="20"/>
  <c r="R115" i="20" s="1"/>
  <c r="Q114" i="20"/>
  <c r="E114" i="20"/>
  <c r="R114" i="20" s="1"/>
  <c r="J113" i="20"/>
  <c r="I113" i="20"/>
  <c r="H113" i="20"/>
  <c r="G113" i="20"/>
  <c r="F113" i="20"/>
  <c r="Q112" i="20"/>
  <c r="E112" i="20"/>
  <c r="O112" i="20" s="1"/>
  <c r="Q111" i="20"/>
  <c r="E111" i="20"/>
  <c r="O111" i="20" s="1"/>
  <c r="Q110" i="20"/>
  <c r="E110" i="20"/>
  <c r="O110" i="20" s="1"/>
  <c r="Q109" i="20"/>
  <c r="E109" i="20"/>
  <c r="O109" i="20" s="1"/>
  <c r="M108" i="20"/>
  <c r="L108" i="20"/>
  <c r="K108" i="20"/>
  <c r="J108" i="20"/>
  <c r="I108" i="20"/>
  <c r="H108" i="20"/>
  <c r="G108" i="20"/>
  <c r="F108" i="20"/>
  <c r="Q107" i="20"/>
  <c r="E107" i="20"/>
  <c r="O107" i="20" s="1"/>
  <c r="Q106" i="20"/>
  <c r="E106" i="20"/>
  <c r="O106" i="20" s="1"/>
  <c r="J105" i="20"/>
  <c r="E105" i="20" s="1"/>
  <c r="I105" i="20"/>
  <c r="H105" i="20"/>
  <c r="G105" i="20"/>
  <c r="F105" i="20"/>
  <c r="E104" i="20"/>
  <c r="R103" i="20"/>
  <c r="Q103" i="20"/>
  <c r="O103" i="20"/>
  <c r="Q102" i="20"/>
  <c r="K102" i="20"/>
  <c r="K95" i="20" s="1"/>
  <c r="E102" i="20"/>
  <c r="R102" i="20" s="1"/>
  <c r="Q101" i="20"/>
  <c r="O101" i="20"/>
  <c r="E101" i="20"/>
  <c r="R101" i="20" s="1"/>
  <c r="Q100" i="20"/>
  <c r="E100" i="20"/>
  <c r="R100" i="20" s="1"/>
  <c r="Q99" i="20"/>
  <c r="O99" i="20"/>
  <c r="E99" i="20"/>
  <c r="R99" i="20" s="1"/>
  <c r="R98" i="20"/>
  <c r="Q98" i="20"/>
  <c r="O98" i="20"/>
  <c r="J98" i="20"/>
  <c r="Q97" i="20"/>
  <c r="O97" i="20"/>
  <c r="E97" i="20"/>
  <c r="R97" i="20" s="1"/>
  <c r="K96" i="20"/>
  <c r="G96" i="20"/>
  <c r="Q95" i="20"/>
  <c r="M95" i="20"/>
  <c r="L95" i="20"/>
  <c r="J95" i="20"/>
  <c r="I95" i="20"/>
  <c r="F95" i="20"/>
  <c r="Q94" i="20"/>
  <c r="E94" i="20"/>
  <c r="O94" i="20" s="1"/>
  <c r="Q93" i="20"/>
  <c r="E93" i="20"/>
  <c r="O93" i="20" s="1"/>
  <c r="Q92" i="20"/>
  <c r="E92" i="20"/>
  <c r="R92" i="20" s="1"/>
  <c r="Q91" i="20"/>
  <c r="E91" i="20"/>
  <c r="K91" i="20" s="1"/>
  <c r="L91" i="20" s="1"/>
  <c r="M91" i="20" s="1"/>
  <c r="Q90" i="20"/>
  <c r="K90" i="20"/>
  <c r="L90" i="20" s="1"/>
  <c r="M90" i="20" s="1"/>
  <c r="E90" i="20"/>
  <c r="O90" i="20" s="1"/>
  <c r="Q89" i="20"/>
  <c r="E89" i="20"/>
  <c r="O89" i="20" s="1"/>
  <c r="Q88" i="20"/>
  <c r="E88" i="20"/>
  <c r="R88" i="20" s="1"/>
  <c r="R87" i="20"/>
  <c r="Q87" i="20"/>
  <c r="L87" i="20"/>
  <c r="M87" i="20" s="1"/>
  <c r="E87" i="20"/>
  <c r="K87" i="20" s="1"/>
  <c r="Q86" i="20"/>
  <c r="K86" i="20"/>
  <c r="L86" i="20" s="1"/>
  <c r="M86" i="20" s="1"/>
  <c r="E86" i="20"/>
  <c r="O86" i="20" s="1"/>
  <c r="Q85" i="20"/>
  <c r="O85" i="20"/>
  <c r="E85" i="20"/>
  <c r="Q84" i="20"/>
  <c r="E84" i="20"/>
  <c r="R84" i="20" s="1"/>
  <c r="R83" i="20"/>
  <c r="Q83" i="20"/>
  <c r="E83" i="20"/>
  <c r="K83" i="20" s="1"/>
  <c r="L83" i="20" s="1"/>
  <c r="M83" i="20" s="1"/>
  <c r="R82" i="20"/>
  <c r="Q82" i="20"/>
  <c r="O82" i="20"/>
  <c r="K82" i="20"/>
  <c r="L82" i="20" s="1"/>
  <c r="M82" i="20" s="1"/>
  <c r="Q81" i="20"/>
  <c r="P80" i="20"/>
  <c r="Q80" i="20" s="1"/>
  <c r="K80" i="20"/>
  <c r="L80" i="20" s="1"/>
  <c r="M80" i="20" s="1"/>
  <c r="R79" i="20"/>
  <c r="Q79" i="20"/>
  <c r="L79" i="20"/>
  <c r="M79" i="20" s="1"/>
  <c r="E79" i="20"/>
  <c r="K79" i="20" s="1"/>
  <c r="Q78" i="20"/>
  <c r="E78" i="20"/>
  <c r="O78" i="20" s="1"/>
  <c r="Q77" i="20"/>
  <c r="O77" i="20"/>
  <c r="K77" i="20"/>
  <c r="L77" i="20" s="1"/>
  <c r="M77" i="20" s="1"/>
  <c r="E77" i="20"/>
  <c r="R77" i="20" s="1"/>
  <c r="Q76" i="20"/>
  <c r="O76" i="20"/>
  <c r="E76" i="20"/>
  <c r="Q75" i="20"/>
  <c r="E75" i="20"/>
  <c r="O75" i="20" s="1"/>
  <c r="Q74" i="20"/>
  <c r="O74" i="20"/>
  <c r="E74" i="20"/>
  <c r="R74" i="20" s="1"/>
  <c r="P73" i="20"/>
  <c r="M73" i="20"/>
  <c r="L73" i="20"/>
  <c r="J73" i="20"/>
  <c r="I73" i="20"/>
  <c r="H73" i="20"/>
  <c r="G73" i="20"/>
  <c r="F73" i="20"/>
  <c r="I72" i="20"/>
  <c r="H72" i="20"/>
  <c r="P72" i="20" s="1"/>
  <c r="R72" i="20" s="1"/>
  <c r="Q71" i="20"/>
  <c r="O71" i="20"/>
  <c r="E71" i="20"/>
  <c r="H70" i="20"/>
  <c r="J69" i="20"/>
  <c r="I69" i="20"/>
  <c r="G69" i="20"/>
  <c r="F69" i="20"/>
  <c r="P68" i="20"/>
  <c r="J68" i="20"/>
  <c r="I68" i="20"/>
  <c r="K68" i="20" s="1"/>
  <c r="L68" i="20" s="1"/>
  <c r="M68" i="20" s="1"/>
  <c r="H68" i="20"/>
  <c r="Q67" i="20"/>
  <c r="E67" i="20"/>
  <c r="O67" i="20" s="1"/>
  <c r="J66" i="20"/>
  <c r="I66" i="20"/>
  <c r="I64" i="20" s="1"/>
  <c r="H66" i="20"/>
  <c r="P65" i="20"/>
  <c r="Q65" i="20" s="1"/>
  <c r="I65" i="20"/>
  <c r="R65" i="20"/>
  <c r="J64" i="20"/>
  <c r="G64" i="20"/>
  <c r="F64" i="20"/>
  <c r="Q63" i="20"/>
  <c r="E63" i="20"/>
  <c r="R63" i="20" s="1"/>
  <c r="Q62" i="20"/>
  <c r="E62" i="20"/>
  <c r="R62" i="20" s="1"/>
  <c r="P61" i="20"/>
  <c r="J61" i="20"/>
  <c r="I61" i="20"/>
  <c r="H61" i="20"/>
  <c r="G61" i="20"/>
  <c r="Q61" i="20" s="1"/>
  <c r="F61" i="20"/>
  <c r="P59" i="20"/>
  <c r="J59" i="20"/>
  <c r="P58" i="20"/>
  <c r="Q58" i="20" s="1"/>
  <c r="Q57" i="20"/>
  <c r="E57" i="20"/>
  <c r="Q56" i="20"/>
  <c r="E56" i="20"/>
  <c r="K56" i="20" s="1"/>
  <c r="L56" i="20" s="1"/>
  <c r="M56" i="20" s="1"/>
  <c r="P55" i="20"/>
  <c r="Q55" i="20" s="1"/>
  <c r="E55" i="20"/>
  <c r="K55" i="20" s="1"/>
  <c r="L55" i="20" s="1"/>
  <c r="M55" i="20" s="1"/>
  <c r="Q54" i="20"/>
  <c r="H53" i="20"/>
  <c r="P53" i="20" s="1"/>
  <c r="Q52" i="20"/>
  <c r="E52" i="20"/>
  <c r="R52" i="20" s="1"/>
  <c r="Q51" i="20"/>
  <c r="E51" i="20"/>
  <c r="O51" i="20" s="1"/>
  <c r="P50" i="20"/>
  <c r="J50" i="20"/>
  <c r="J49" i="20" s="1"/>
  <c r="I50" i="20"/>
  <c r="H50" i="20"/>
  <c r="I49" i="20"/>
  <c r="G49" i="20"/>
  <c r="F49" i="20"/>
  <c r="E47" i="20"/>
  <c r="E46" i="20"/>
  <c r="E45" i="20"/>
  <c r="E44" i="20"/>
  <c r="E43" i="20"/>
  <c r="E42" i="20"/>
  <c r="K41" i="20"/>
  <c r="E41" i="20"/>
  <c r="J40" i="20"/>
  <c r="I40" i="20"/>
  <c r="H40" i="20"/>
  <c r="G40" i="20"/>
  <c r="F40" i="20"/>
  <c r="E39" i="20"/>
  <c r="E38" i="20"/>
  <c r="E37" i="20"/>
  <c r="E36" i="20"/>
  <c r="E35" i="20"/>
  <c r="E34" i="20"/>
  <c r="E33" i="20"/>
  <c r="M32" i="20"/>
  <c r="L32" i="20"/>
  <c r="K32" i="20"/>
  <c r="J32" i="20"/>
  <c r="I32" i="20"/>
  <c r="H32" i="20"/>
  <c r="G32" i="20"/>
  <c r="F32" i="20"/>
  <c r="E31" i="20"/>
  <c r="E30" i="20"/>
  <c r="E29" i="20"/>
  <c r="E28" i="20"/>
  <c r="E27" i="20"/>
  <c r="E26" i="20"/>
  <c r="E25" i="20"/>
  <c r="E24" i="20"/>
  <c r="E23" i="20"/>
  <c r="E22" i="20"/>
  <c r="E21" i="20"/>
  <c r="E20" i="20"/>
  <c r="E19" i="20"/>
  <c r="E18" i="20"/>
  <c r="K17" i="20"/>
  <c r="K16" i="20" s="1"/>
  <c r="K15" i="20" s="1"/>
  <c r="K14" i="20" s="1"/>
  <c r="E17" i="20"/>
  <c r="E16" i="20"/>
  <c r="M15" i="20"/>
  <c r="L15" i="20"/>
  <c r="L14" i="20" s="1"/>
  <c r="J15" i="20"/>
  <c r="I15" i="20"/>
  <c r="H15" i="20"/>
  <c r="G15" i="20"/>
  <c r="F15" i="20"/>
  <c r="M14" i="20"/>
  <c r="M282" i="19"/>
  <c r="E282" i="19"/>
  <c r="K282" i="19" s="1"/>
  <c r="G71" i="19"/>
  <c r="F14" i="19"/>
  <c r="G14" i="19"/>
  <c r="H14" i="19"/>
  <c r="I14" i="19"/>
  <c r="J14" i="19"/>
  <c r="K14" i="19"/>
  <c r="L14" i="19"/>
  <c r="M14" i="19"/>
  <c r="F15" i="19"/>
  <c r="G15" i="19"/>
  <c r="H15" i="19"/>
  <c r="I15" i="19"/>
  <c r="J15" i="19"/>
  <c r="K15" i="19"/>
  <c r="L15" i="19"/>
  <c r="M15" i="19"/>
  <c r="F16" i="19"/>
  <c r="G16" i="19"/>
  <c r="H16" i="19"/>
  <c r="I16" i="19"/>
  <c r="J16" i="19"/>
  <c r="K16" i="19"/>
  <c r="L16" i="19"/>
  <c r="M16" i="19"/>
  <c r="F21" i="19"/>
  <c r="F20" i="19" s="1"/>
  <c r="G21" i="19"/>
  <c r="H21" i="19"/>
  <c r="H20" i="19" s="1"/>
  <c r="I21" i="19"/>
  <c r="I20" i="19" s="1"/>
  <c r="J21" i="19"/>
  <c r="J20" i="19" s="1"/>
  <c r="K21" i="19"/>
  <c r="K20" i="19" s="1"/>
  <c r="K18" i="19" s="1"/>
  <c r="K17" i="19" s="1"/>
  <c r="L21" i="19"/>
  <c r="L20" i="19" s="1"/>
  <c r="M21" i="19"/>
  <c r="M20" i="19" s="1"/>
  <c r="F22" i="19"/>
  <c r="G22" i="19"/>
  <c r="H22" i="19"/>
  <c r="I22" i="19"/>
  <c r="J22" i="19"/>
  <c r="K22" i="19"/>
  <c r="L22" i="19"/>
  <c r="M22" i="19"/>
  <c r="F23" i="19"/>
  <c r="G23" i="19"/>
  <c r="H23" i="19"/>
  <c r="I23" i="19"/>
  <c r="J23" i="19"/>
  <c r="K23" i="19"/>
  <c r="L23" i="19"/>
  <c r="M23" i="19"/>
  <c r="F28" i="19"/>
  <c r="G28" i="19"/>
  <c r="H28" i="19"/>
  <c r="I28" i="19"/>
  <c r="J28" i="19"/>
  <c r="K28" i="19"/>
  <c r="L28" i="19"/>
  <c r="M28" i="19"/>
  <c r="F29" i="19"/>
  <c r="F27" i="19" s="1"/>
  <c r="G29" i="19"/>
  <c r="H29" i="19"/>
  <c r="I29" i="19"/>
  <c r="J29" i="19"/>
  <c r="K29" i="19"/>
  <c r="L29" i="19"/>
  <c r="M29" i="19"/>
  <c r="F31" i="19"/>
  <c r="G31" i="19"/>
  <c r="H31" i="19"/>
  <c r="I31" i="19"/>
  <c r="J31" i="19"/>
  <c r="K31" i="19"/>
  <c r="L31" i="19"/>
  <c r="M31" i="19"/>
  <c r="F32" i="19"/>
  <c r="G32" i="19"/>
  <c r="H32" i="19"/>
  <c r="I32" i="19"/>
  <c r="J32" i="19"/>
  <c r="K32" i="19"/>
  <c r="L32" i="19"/>
  <c r="M32" i="19"/>
  <c r="F33" i="19"/>
  <c r="G33" i="19"/>
  <c r="H33" i="19"/>
  <c r="I33" i="19"/>
  <c r="J33" i="19"/>
  <c r="K33" i="19"/>
  <c r="L33" i="19"/>
  <c r="M33" i="19"/>
  <c r="F34" i="19"/>
  <c r="G34" i="19"/>
  <c r="H34" i="19"/>
  <c r="I34" i="19"/>
  <c r="J34" i="19"/>
  <c r="K34" i="19"/>
  <c r="L34" i="19"/>
  <c r="M34" i="19"/>
  <c r="F36" i="19"/>
  <c r="F35" i="19" s="1"/>
  <c r="G36" i="19"/>
  <c r="G35" i="19" s="1"/>
  <c r="H36" i="19"/>
  <c r="H35" i="19" s="1"/>
  <c r="I36" i="19"/>
  <c r="I35" i="19" s="1"/>
  <c r="J36" i="19"/>
  <c r="J35" i="19" s="1"/>
  <c r="K36" i="19"/>
  <c r="K35" i="19" s="1"/>
  <c r="L36" i="19"/>
  <c r="L35" i="19" s="1"/>
  <c r="M36" i="19"/>
  <c r="M35" i="19" s="1"/>
  <c r="F38" i="19"/>
  <c r="G38" i="19"/>
  <c r="H38" i="19"/>
  <c r="I38" i="19"/>
  <c r="J38" i="19"/>
  <c r="K38" i="19"/>
  <c r="L38" i="19"/>
  <c r="M38" i="19"/>
  <c r="F39" i="19"/>
  <c r="G39" i="19"/>
  <c r="H39" i="19"/>
  <c r="I39" i="19"/>
  <c r="J39" i="19"/>
  <c r="K39" i="19"/>
  <c r="L39" i="19"/>
  <c r="M39" i="19"/>
  <c r="F40" i="19"/>
  <c r="G40" i="19"/>
  <c r="H40" i="19"/>
  <c r="I40" i="19"/>
  <c r="J40" i="19"/>
  <c r="K40" i="19"/>
  <c r="L40" i="19"/>
  <c r="M40" i="19"/>
  <c r="F44" i="19"/>
  <c r="G44" i="19"/>
  <c r="H44" i="19"/>
  <c r="I44" i="19"/>
  <c r="J44" i="19"/>
  <c r="K44" i="19"/>
  <c r="L44" i="19"/>
  <c r="M44" i="19"/>
  <c r="F45" i="19"/>
  <c r="G45" i="19"/>
  <c r="H45" i="19"/>
  <c r="I45" i="19"/>
  <c r="J45" i="19"/>
  <c r="K45" i="19"/>
  <c r="L45" i="19"/>
  <c r="M45" i="19"/>
  <c r="F46" i="19"/>
  <c r="G46" i="19"/>
  <c r="H46" i="19"/>
  <c r="I46" i="19"/>
  <c r="J46" i="19"/>
  <c r="K46" i="19"/>
  <c r="L46" i="19"/>
  <c r="M46" i="19"/>
  <c r="F48" i="19"/>
  <c r="F47" i="19" s="1"/>
  <c r="G48" i="19"/>
  <c r="H48" i="19"/>
  <c r="H47" i="19" s="1"/>
  <c r="I48" i="19"/>
  <c r="I47" i="19" s="1"/>
  <c r="J48" i="19"/>
  <c r="J47" i="19" s="1"/>
  <c r="K48" i="19"/>
  <c r="K47" i="19" s="1"/>
  <c r="L48" i="19"/>
  <c r="L47" i="19" s="1"/>
  <c r="M48" i="19"/>
  <c r="M47" i="19" s="1"/>
  <c r="F52" i="19"/>
  <c r="G52" i="19"/>
  <c r="H52" i="19"/>
  <c r="I52" i="19"/>
  <c r="J52" i="19"/>
  <c r="K52" i="19"/>
  <c r="L52" i="19"/>
  <c r="M52" i="19"/>
  <c r="F53" i="19"/>
  <c r="G53" i="19"/>
  <c r="H53" i="19"/>
  <c r="I53" i="19"/>
  <c r="J53" i="19"/>
  <c r="K53" i="19"/>
  <c r="L53" i="19"/>
  <c r="M53" i="19"/>
  <c r="F54" i="19"/>
  <c r="G54" i="19"/>
  <c r="H54" i="19"/>
  <c r="I54" i="19"/>
  <c r="J54" i="19"/>
  <c r="K54" i="19"/>
  <c r="L54" i="19"/>
  <c r="M54" i="19"/>
  <c r="F55" i="19"/>
  <c r="G55" i="19"/>
  <c r="H55" i="19"/>
  <c r="I55" i="19"/>
  <c r="J55" i="19"/>
  <c r="K55" i="19"/>
  <c r="L55" i="19"/>
  <c r="M55" i="19"/>
  <c r="F56" i="19"/>
  <c r="G56" i="19"/>
  <c r="H56" i="19"/>
  <c r="I56" i="19"/>
  <c r="J56" i="19"/>
  <c r="K56" i="19"/>
  <c r="L56" i="19"/>
  <c r="M56" i="19"/>
  <c r="F57" i="19"/>
  <c r="G57" i="19"/>
  <c r="H57" i="19"/>
  <c r="I57" i="19"/>
  <c r="J57" i="19"/>
  <c r="K57" i="19"/>
  <c r="L57" i="19"/>
  <c r="M57" i="19"/>
  <c r="F58" i="19"/>
  <c r="G58" i="19"/>
  <c r="H58" i="19"/>
  <c r="I58" i="19"/>
  <c r="J58" i="19"/>
  <c r="K58" i="19"/>
  <c r="L58" i="19"/>
  <c r="M58" i="19"/>
  <c r="F59" i="19"/>
  <c r="G59" i="19"/>
  <c r="H59" i="19"/>
  <c r="I59" i="19"/>
  <c r="J59" i="19"/>
  <c r="K59" i="19"/>
  <c r="L59" i="19"/>
  <c r="M59" i="19"/>
  <c r="F60" i="19"/>
  <c r="G60" i="19"/>
  <c r="H60" i="19"/>
  <c r="I60" i="19"/>
  <c r="J60" i="19"/>
  <c r="K60" i="19"/>
  <c r="L60" i="19"/>
  <c r="M60" i="19"/>
  <c r="F61" i="19"/>
  <c r="G61" i="19"/>
  <c r="H61" i="19"/>
  <c r="I61" i="19"/>
  <c r="J61" i="19"/>
  <c r="K61" i="19"/>
  <c r="L61" i="19"/>
  <c r="M61" i="19"/>
  <c r="F62" i="19"/>
  <c r="G62" i="19"/>
  <c r="H62" i="19"/>
  <c r="I62" i="19"/>
  <c r="J62" i="19"/>
  <c r="K62" i="19"/>
  <c r="L62" i="19"/>
  <c r="M62" i="19"/>
  <c r="F64" i="19"/>
  <c r="F63" i="19" s="1"/>
  <c r="G64" i="19"/>
  <c r="H64" i="19"/>
  <c r="H63" i="19" s="1"/>
  <c r="I64" i="19"/>
  <c r="I63" i="19" s="1"/>
  <c r="J64" i="19"/>
  <c r="J63" i="19" s="1"/>
  <c r="K64" i="19"/>
  <c r="K63" i="19" s="1"/>
  <c r="L64" i="19"/>
  <c r="L63" i="19" s="1"/>
  <c r="M64" i="19"/>
  <c r="M63" i="19" s="1"/>
  <c r="F65" i="19"/>
  <c r="G65" i="19"/>
  <c r="H65" i="19"/>
  <c r="I65" i="19"/>
  <c r="J65" i="19"/>
  <c r="K65" i="19"/>
  <c r="L65" i="19"/>
  <c r="M65" i="19"/>
  <c r="F69" i="19"/>
  <c r="F68" i="19" s="1"/>
  <c r="G69" i="19"/>
  <c r="G68" i="19" s="1"/>
  <c r="H69" i="19"/>
  <c r="I69" i="19"/>
  <c r="I68" i="19" s="1"/>
  <c r="J69" i="19"/>
  <c r="J68" i="19" s="1"/>
  <c r="K69" i="19"/>
  <c r="K68" i="19" s="1"/>
  <c r="L69" i="19"/>
  <c r="L68" i="19" s="1"/>
  <c r="M69" i="19"/>
  <c r="M68" i="19" s="1"/>
  <c r="F70" i="19"/>
  <c r="G70" i="19"/>
  <c r="H70" i="19"/>
  <c r="I70" i="19"/>
  <c r="J70" i="19"/>
  <c r="K70" i="19"/>
  <c r="L70" i="19"/>
  <c r="M70" i="19"/>
  <c r="F71" i="19"/>
  <c r="H71" i="19"/>
  <c r="I71" i="19"/>
  <c r="J71" i="19"/>
  <c r="K72" i="19"/>
  <c r="F73" i="19"/>
  <c r="F72" i="19" s="1"/>
  <c r="G73" i="19"/>
  <c r="H73" i="19"/>
  <c r="H72" i="19" s="1"/>
  <c r="I73" i="19"/>
  <c r="I72" i="19" s="1"/>
  <c r="J73" i="19"/>
  <c r="J72" i="19" s="1"/>
  <c r="K73" i="19"/>
  <c r="L73" i="19"/>
  <c r="L72" i="19" s="1"/>
  <c r="M73" i="19"/>
  <c r="M72" i="19" s="1"/>
  <c r="F78" i="19"/>
  <c r="G78" i="19"/>
  <c r="H78" i="19"/>
  <c r="I78" i="19"/>
  <c r="J78" i="19"/>
  <c r="K78" i="19"/>
  <c r="L78" i="19"/>
  <c r="M78" i="19"/>
  <c r="F79" i="19"/>
  <c r="G79" i="19"/>
  <c r="H79" i="19"/>
  <c r="I79" i="19"/>
  <c r="J79" i="19"/>
  <c r="K79" i="19"/>
  <c r="L79" i="19"/>
  <c r="M79" i="19"/>
  <c r="F80" i="19"/>
  <c r="G80" i="19"/>
  <c r="H80" i="19"/>
  <c r="I80" i="19"/>
  <c r="J80" i="19"/>
  <c r="K80" i="19"/>
  <c r="L80" i="19"/>
  <c r="M80" i="19"/>
  <c r="F81" i="19"/>
  <c r="G81" i="19"/>
  <c r="H81" i="19"/>
  <c r="K81" i="19"/>
  <c r="L81" i="19"/>
  <c r="M81" i="19"/>
  <c r="F84" i="19"/>
  <c r="G84" i="19"/>
  <c r="H84" i="19"/>
  <c r="I84" i="19"/>
  <c r="J84" i="19"/>
  <c r="K84" i="19"/>
  <c r="L84" i="19"/>
  <c r="M84" i="19"/>
  <c r="F85" i="19"/>
  <c r="G85" i="19"/>
  <c r="H85" i="19"/>
  <c r="I85" i="19"/>
  <c r="J85" i="19"/>
  <c r="K85" i="19"/>
  <c r="L85" i="19"/>
  <c r="M85" i="19"/>
  <c r="F87" i="19"/>
  <c r="G87" i="19"/>
  <c r="H87" i="19"/>
  <c r="I87" i="19"/>
  <c r="J87" i="19"/>
  <c r="K87" i="19"/>
  <c r="L87" i="19"/>
  <c r="M87" i="19"/>
  <c r="F88" i="19"/>
  <c r="G88" i="19"/>
  <c r="H88" i="19"/>
  <c r="I88" i="19"/>
  <c r="J88" i="19"/>
  <c r="J86" i="19" s="1"/>
  <c r="K88" i="19"/>
  <c r="L88" i="19"/>
  <c r="M88" i="19"/>
  <c r="F89" i="19"/>
  <c r="G89" i="19"/>
  <c r="H89" i="19"/>
  <c r="I89" i="19"/>
  <c r="J89" i="19"/>
  <c r="K89" i="19"/>
  <c r="L89" i="19"/>
  <c r="M89" i="19"/>
  <c r="F94" i="19"/>
  <c r="F93" i="19" s="1"/>
  <c r="F91" i="19" s="1"/>
  <c r="G94" i="19"/>
  <c r="H94" i="19"/>
  <c r="H93" i="19" s="1"/>
  <c r="H91" i="19" s="1"/>
  <c r="I94" i="19"/>
  <c r="I93" i="19" s="1"/>
  <c r="I91" i="19" s="1"/>
  <c r="J94" i="19"/>
  <c r="J93" i="19" s="1"/>
  <c r="J91" i="19" s="1"/>
  <c r="K94" i="19"/>
  <c r="K93" i="19" s="1"/>
  <c r="K91" i="19" s="1"/>
  <c r="L94" i="19"/>
  <c r="L93" i="19" s="1"/>
  <c r="L91" i="19" s="1"/>
  <c r="M94" i="19"/>
  <c r="M93" i="19" s="1"/>
  <c r="M91" i="19" s="1"/>
  <c r="F98" i="19"/>
  <c r="G98" i="19"/>
  <c r="H98" i="19"/>
  <c r="I98" i="19"/>
  <c r="J98" i="19"/>
  <c r="K98" i="19"/>
  <c r="L98" i="19"/>
  <c r="M98" i="19"/>
  <c r="F99" i="19"/>
  <c r="G99" i="19"/>
  <c r="H99" i="19"/>
  <c r="I99" i="19"/>
  <c r="I97" i="19" s="1"/>
  <c r="J99" i="19"/>
  <c r="K99" i="19"/>
  <c r="L99" i="19"/>
  <c r="M99" i="19"/>
  <c r="F100" i="19"/>
  <c r="G100" i="19"/>
  <c r="H100" i="19"/>
  <c r="I100" i="19"/>
  <c r="J100" i="19"/>
  <c r="K100" i="19"/>
  <c r="L100" i="19"/>
  <c r="M100" i="19"/>
  <c r="F101" i="19"/>
  <c r="G101" i="19"/>
  <c r="H101" i="19"/>
  <c r="I101" i="19"/>
  <c r="J101" i="19"/>
  <c r="K101" i="19"/>
  <c r="L101" i="19"/>
  <c r="M101" i="19"/>
  <c r="F104" i="19"/>
  <c r="F102" i="19" s="1"/>
  <c r="G104" i="19"/>
  <c r="H104" i="19"/>
  <c r="H102" i="19" s="1"/>
  <c r="I104" i="19"/>
  <c r="I102" i="19" s="1"/>
  <c r="J104" i="19"/>
  <c r="J102" i="19" s="1"/>
  <c r="K104" i="19"/>
  <c r="K102" i="19" s="1"/>
  <c r="L104" i="19"/>
  <c r="L102" i="19" s="1"/>
  <c r="M104" i="19"/>
  <c r="M102" i="19" s="1"/>
  <c r="G105" i="19"/>
  <c r="F107" i="19"/>
  <c r="F105" i="19" s="1"/>
  <c r="G107" i="19"/>
  <c r="H107" i="19"/>
  <c r="I107" i="19"/>
  <c r="I105" i="19" s="1"/>
  <c r="J107" i="19"/>
  <c r="J105" i="19" s="1"/>
  <c r="K107" i="19"/>
  <c r="K105" i="19" s="1"/>
  <c r="L107" i="19"/>
  <c r="L105" i="19" s="1"/>
  <c r="M107" i="19"/>
  <c r="M105" i="19" s="1"/>
  <c r="F110" i="19"/>
  <c r="F111" i="19"/>
  <c r="F113" i="19"/>
  <c r="G113" i="19"/>
  <c r="H113" i="19"/>
  <c r="I113" i="19"/>
  <c r="J113" i="19"/>
  <c r="K113" i="19"/>
  <c r="L113" i="19"/>
  <c r="M113" i="19"/>
  <c r="F114" i="19"/>
  <c r="G114" i="19"/>
  <c r="H114" i="19"/>
  <c r="I114" i="19"/>
  <c r="J114" i="19"/>
  <c r="K114" i="19"/>
  <c r="L114" i="19"/>
  <c r="M114" i="19"/>
  <c r="F117" i="19"/>
  <c r="F116" i="19" s="1"/>
  <c r="G117" i="19"/>
  <c r="G116" i="19" s="1"/>
  <c r="H117" i="19"/>
  <c r="H116" i="19" s="1"/>
  <c r="I117" i="19"/>
  <c r="I116" i="19" s="1"/>
  <c r="J117" i="19"/>
  <c r="J116" i="19" s="1"/>
  <c r="K117" i="19"/>
  <c r="K116" i="19" s="1"/>
  <c r="L117" i="19"/>
  <c r="L116" i="19" s="1"/>
  <c r="M117" i="19"/>
  <c r="M116" i="19" s="1"/>
  <c r="E118" i="19"/>
  <c r="E119" i="19"/>
  <c r="E120" i="19"/>
  <c r="E121" i="19"/>
  <c r="E124" i="19"/>
  <c r="F125" i="19"/>
  <c r="F123" i="19" s="1"/>
  <c r="F122" i="19" s="1"/>
  <c r="G125" i="19"/>
  <c r="G123" i="19" s="1"/>
  <c r="G122" i="19" s="1"/>
  <c r="H125" i="19"/>
  <c r="H123" i="19" s="1"/>
  <c r="H122" i="19" s="1"/>
  <c r="I125" i="19"/>
  <c r="I123" i="19" s="1"/>
  <c r="I122" i="19" s="1"/>
  <c r="J125" i="19"/>
  <c r="J123" i="19" s="1"/>
  <c r="J122" i="19" s="1"/>
  <c r="K125" i="19"/>
  <c r="K123" i="19" s="1"/>
  <c r="K122" i="19" s="1"/>
  <c r="L125" i="19"/>
  <c r="L123" i="19" s="1"/>
  <c r="L122" i="19" s="1"/>
  <c r="M125" i="19"/>
  <c r="M123" i="19" s="1"/>
  <c r="M122" i="19" s="1"/>
  <c r="E126" i="19"/>
  <c r="E127" i="19"/>
  <c r="E128" i="19"/>
  <c r="F132" i="19"/>
  <c r="G132" i="19"/>
  <c r="H132" i="19"/>
  <c r="I132" i="19"/>
  <c r="J132" i="19"/>
  <c r="K132" i="19"/>
  <c r="L132" i="19"/>
  <c r="M132" i="19"/>
  <c r="E133" i="19"/>
  <c r="E134" i="19"/>
  <c r="F135" i="19"/>
  <c r="G135" i="19"/>
  <c r="H135" i="19"/>
  <c r="I135" i="19"/>
  <c r="J135" i="19"/>
  <c r="K135" i="19"/>
  <c r="L135" i="19"/>
  <c r="M135" i="19"/>
  <c r="E136" i="19"/>
  <c r="E137" i="19"/>
  <c r="E138" i="19"/>
  <c r="E139" i="19"/>
  <c r="F140" i="19"/>
  <c r="G140" i="19"/>
  <c r="H140" i="19"/>
  <c r="I140" i="19"/>
  <c r="J140" i="19"/>
  <c r="K140" i="19"/>
  <c r="L140" i="19"/>
  <c r="M140" i="19"/>
  <c r="E141" i="19"/>
  <c r="F142" i="19"/>
  <c r="G142" i="19"/>
  <c r="H142" i="19"/>
  <c r="I142" i="19"/>
  <c r="J142" i="19"/>
  <c r="K142" i="19"/>
  <c r="L142" i="19"/>
  <c r="M142" i="19"/>
  <c r="E143" i="19"/>
  <c r="E144" i="19"/>
  <c r="E145" i="19"/>
  <c r="F148" i="19"/>
  <c r="G148" i="19"/>
  <c r="H148" i="19"/>
  <c r="H146" i="19" s="1"/>
  <c r="I148" i="19"/>
  <c r="J148" i="19"/>
  <c r="K148" i="19"/>
  <c r="L148" i="19"/>
  <c r="M148" i="19"/>
  <c r="E149" i="19"/>
  <c r="E150" i="19"/>
  <c r="E151" i="19"/>
  <c r="F152" i="19"/>
  <c r="G152" i="19"/>
  <c r="H152" i="19"/>
  <c r="I152" i="19"/>
  <c r="J152" i="19"/>
  <c r="K152" i="19"/>
  <c r="L152" i="19"/>
  <c r="M152" i="19"/>
  <c r="E153" i="19"/>
  <c r="F156" i="19"/>
  <c r="F154" i="19" s="1"/>
  <c r="G156" i="19"/>
  <c r="H156" i="19"/>
  <c r="I156" i="19"/>
  <c r="J156" i="19"/>
  <c r="K156" i="19"/>
  <c r="L156" i="19"/>
  <c r="M156" i="19"/>
  <c r="E157" i="19"/>
  <c r="E158" i="19"/>
  <c r="E159" i="19"/>
  <c r="E160" i="19"/>
  <c r="E161" i="19"/>
  <c r="E162" i="19"/>
  <c r="E163" i="19"/>
  <c r="E164" i="19"/>
  <c r="E165" i="19"/>
  <c r="E166" i="19"/>
  <c r="E167" i="19"/>
  <c r="F168" i="19"/>
  <c r="G168" i="19"/>
  <c r="G154" i="19" s="1"/>
  <c r="H168" i="19"/>
  <c r="I168" i="19"/>
  <c r="J168" i="19"/>
  <c r="K168" i="19"/>
  <c r="L168" i="19"/>
  <c r="M168" i="19"/>
  <c r="E169" i="19"/>
  <c r="E170" i="19"/>
  <c r="I171" i="19"/>
  <c r="F173" i="19"/>
  <c r="G173" i="19"/>
  <c r="H173" i="19"/>
  <c r="I173" i="19"/>
  <c r="J173" i="19"/>
  <c r="J171" i="19" s="1"/>
  <c r="K173" i="19"/>
  <c r="L173" i="19"/>
  <c r="M173" i="19"/>
  <c r="E174" i="19"/>
  <c r="E175" i="19"/>
  <c r="E176" i="19"/>
  <c r="K176" i="19" s="1"/>
  <c r="L176" i="19" s="1"/>
  <c r="M176" i="19" s="1"/>
  <c r="F177" i="19"/>
  <c r="G177" i="19"/>
  <c r="E178" i="19"/>
  <c r="F182" i="19"/>
  <c r="F180" i="19" s="1"/>
  <c r="G182" i="19"/>
  <c r="G180" i="19" s="1"/>
  <c r="H182" i="19"/>
  <c r="I182" i="19"/>
  <c r="I180" i="19" s="1"/>
  <c r="J182" i="19"/>
  <c r="J180" i="19" s="1"/>
  <c r="K182" i="19"/>
  <c r="K180" i="19" s="1"/>
  <c r="L182" i="19"/>
  <c r="L180" i="19" s="1"/>
  <c r="M182" i="19"/>
  <c r="M180" i="19" s="1"/>
  <c r="E183" i="19"/>
  <c r="E184" i="19"/>
  <c r="E185" i="19"/>
  <c r="I81" i="19"/>
  <c r="J81" i="19"/>
  <c r="E189" i="19"/>
  <c r="E190" i="19"/>
  <c r="F191" i="19"/>
  <c r="F187" i="19" s="1"/>
  <c r="G191" i="19"/>
  <c r="G187" i="19" s="1"/>
  <c r="H191" i="19"/>
  <c r="H187" i="19" s="1"/>
  <c r="I191" i="19"/>
  <c r="I187" i="19" s="1"/>
  <c r="J191" i="19"/>
  <c r="J187" i="19" s="1"/>
  <c r="K191" i="19"/>
  <c r="K187" i="19" s="1"/>
  <c r="L191" i="19"/>
  <c r="L187" i="19" s="1"/>
  <c r="M191" i="19"/>
  <c r="M187" i="19" s="1"/>
  <c r="E192" i="19"/>
  <c r="E193" i="19"/>
  <c r="E194" i="19"/>
  <c r="F198" i="19"/>
  <c r="F196" i="19" s="1"/>
  <c r="G198" i="19"/>
  <c r="G196" i="19" s="1"/>
  <c r="H198" i="19"/>
  <c r="H196" i="19" s="1"/>
  <c r="I198" i="19"/>
  <c r="I196" i="19" s="1"/>
  <c r="J198" i="19"/>
  <c r="J196" i="19" s="1"/>
  <c r="K198" i="19"/>
  <c r="K196" i="19" s="1"/>
  <c r="L198" i="19"/>
  <c r="L196" i="19" s="1"/>
  <c r="M198" i="19"/>
  <c r="M196" i="19" s="1"/>
  <c r="E199" i="19"/>
  <c r="F202" i="19"/>
  <c r="F200" i="19" s="1"/>
  <c r="G202" i="19"/>
  <c r="G200" i="19" s="1"/>
  <c r="H202" i="19"/>
  <c r="H200" i="19" s="1"/>
  <c r="I202" i="19"/>
  <c r="I200" i="19" s="1"/>
  <c r="J202" i="19"/>
  <c r="J200" i="19" s="1"/>
  <c r="K202" i="19"/>
  <c r="K200" i="19" s="1"/>
  <c r="L202" i="19"/>
  <c r="L200" i="19" s="1"/>
  <c r="M202" i="19"/>
  <c r="M200" i="19" s="1"/>
  <c r="E203" i="19"/>
  <c r="E204" i="19"/>
  <c r="E205" i="19"/>
  <c r="E206" i="19"/>
  <c r="F207" i="19"/>
  <c r="G207" i="19"/>
  <c r="H207" i="19"/>
  <c r="I207" i="19"/>
  <c r="J207" i="19"/>
  <c r="K207" i="19"/>
  <c r="L207" i="19"/>
  <c r="M207" i="19"/>
  <c r="E209" i="19"/>
  <c r="F210" i="19"/>
  <c r="G210" i="19"/>
  <c r="H210" i="19"/>
  <c r="I210" i="19"/>
  <c r="J210" i="19"/>
  <c r="K210" i="19"/>
  <c r="L210" i="19"/>
  <c r="M210" i="19"/>
  <c r="E212" i="19"/>
  <c r="F214" i="19"/>
  <c r="F216" i="19"/>
  <c r="G216" i="19"/>
  <c r="H216" i="19"/>
  <c r="I216" i="19"/>
  <c r="J216" i="19"/>
  <c r="K216" i="19"/>
  <c r="L216" i="19"/>
  <c r="M216" i="19"/>
  <c r="E217" i="19"/>
  <c r="F222" i="19"/>
  <c r="F220" i="19" s="1"/>
  <c r="G222" i="19"/>
  <c r="G220" i="19" s="1"/>
  <c r="H222" i="19"/>
  <c r="H220" i="19" s="1"/>
  <c r="I222" i="19"/>
  <c r="I220" i="19" s="1"/>
  <c r="J222" i="19"/>
  <c r="J220" i="19" s="1"/>
  <c r="K222" i="19"/>
  <c r="K220" i="19" s="1"/>
  <c r="L222" i="19"/>
  <c r="L220" i="19" s="1"/>
  <c r="M222" i="19"/>
  <c r="M220" i="19" s="1"/>
  <c r="E223" i="19"/>
  <c r="F224" i="19"/>
  <c r="G224" i="19"/>
  <c r="H224" i="19"/>
  <c r="I224" i="19"/>
  <c r="J224" i="19"/>
  <c r="K224" i="19"/>
  <c r="L224" i="19"/>
  <c r="M224" i="19"/>
  <c r="E226" i="19"/>
  <c r="E227" i="19"/>
  <c r="F231" i="19"/>
  <c r="F229" i="19" s="1"/>
  <c r="F228" i="19" s="1"/>
  <c r="G231" i="19"/>
  <c r="G229" i="19" s="1"/>
  <c r="G228" i="19" s="1"/>
  <c r="H231" i="19"/>
  <c r="I231" i="19"/>
  <c r="I229" i="19" s="1"/>
  <c r="I228" i="19" s="1"/>
  <c r="J231" i="19"/>
  <c r="J229" i="19" s="1"/>
  <c r="J228" i="19" s="1"/>
  <c r="K231" i="19"/>
  <c r="K229" i="19" s="1"/>
  <c r="K228" i="19" s="1"/>
  <c r="L231" i="19"/>
  <c r="L229" i="19" s="1"/>
  <c r="L228" i="19" s="1"/>
  <c r="M231" i="19"/>
  <c r="M229" i="19" s="1"/>
  <c r="M228" i="19" s="1"/>
  <c r="E232" i="19"/>
  <c r="E233" i="19"/>
  <c r="E234" i="19"/>
  <c r="F238" i="19"/>
  <c r="G238" i="19"/>
  <c r="H238" i="19"/>
  <c r="I238" i="19"/>
  <c r="J238" i="19"/>
  <c r="K238" i="19"/>
  <c r="L238" i="19"/>
  <c r="M238" i="19"/>
  <c r="E239" i="19"/>
  <c r="E240" i="19"/>
  <c r="F241" i="19"/>
  <c r="G241" i="19"/>
  <c r="H241" i="19"/>
  <c r="I241" i="19"/>
  <c r="J241" i="19"/>
  <c r="K241" i="19"/>
  <c r="L241" i="19"/>
  <c r="M241" i="19"/>
  <c r="E242" i="19"/>
  <c r="E243" i="19"/>
  <c r="E244" i="19"/>
  <c r="E245" i="19"/>
  <c r="F246" i="19"/>
  <c r="G246" i="19"/>
  <c r="H246" i="19"/>
  <c r="I246" i="19"/>
  <c r="J246" i="19"/>
  <c r="K246" i="19"/>
  <c r="L246" i="19"/>
  <c r="M246" i="19"/>
  <c r="E247" i="19"/>
  <c r="F248" i="19"/>
  <c r="G248" i="19"/>
  <c r="H248" i="19"/>
  <c r="I248" i="19"/>
  <c r="J248" i="19"/>
  <c r="K248" i="19"/>
  <c r="L248" i="19"/>
  <c r="M248" i="19"/>
  <c r="E249" i="19"/>
  <c r="E250" i="19"/>
  <c r="E251" i="19"/>
  <c r="F254" i="19"/>
  <c r="G254" i="19"/>
  <c r="H254" i="19"/>
  <c r="I254" i="19"/>
  <c r="J254" i="19"/>
  <c r="K254" i="19"/>
  <c r="L254" i="19"/>
  <c r="M254" i="19"/>
  <c r="E255" i="19"/>
  <c r="E256" i="19"/>
  <c r="E257" i="19"/>
  <c r="F258" i="19"/>
  <c r="G258" i="19"/>
  <c r="H258" i="19"/>
  <c r="I258" i="19"/>
  <c r="J258" i="19"/>
  <c r="K258" i="19"/>
  <c r="L258" i="19"/>
  <c r="M258" i="19"/>
  <c r="E259" i="19"/>
  <c r="F262" i="19"/>
  <c r="G262" i="19"/>
  <c r="H262" i="19"/>
  <c r="I262" i="19"/>
  <c r="J262" i="19"/>
  <c r="K262" i="19"/>
  <c r="L262" i="19"/>
  <c r="M262" i="19"/>
  <c r="E263" i="19"/>
  <c r="E264" i="19"/>
  <c r="E265" i="19"/>
  <c r="E266" i="19"/>
  <c r="E267" i="19"/>
  <c r="E268" i="19"/>
  <c r="E269" i="19"/>
  <c r="E270" i="19"/>
  <c r="E271" i="19"/>
  <c r="E272" i="19"/>
  <c r="E273" i="19"/>
  <c r="F274" i="19"/>
  <c r="G274" i="19"/>
  <c r="H274" i="19"/>
  <c r="I274" i="19"/>
  <c r="I260" i="19" s="1"/>
  <c r="J274" i="19"/>
  <c r="K274" i="19"/>
  <c r="L274" i="19"/>
  <c r="M274" i="19"/>
  <c r="E275" i="19"/>
  <c r="E276" i="19"/>
  <c r="F279" i="19"/>
  <c r="G279" i="19"/>
  <c r="H279" i="19"/>
  <c r="I279" i="19"/>
  <c r="J279" i="19"/>
  <c r="K279" i="19"/>
  <c r="L279" i="19"/>
  <c r="M279" i="19"/>
  <c r="E280" i="19"/>
  <c r="E281" i="19"/>
  <c r="F283" i="19"/>
  <c r="G283" i="19"/>
  <c r="H283" i="19"/>
  <c r="I283" i="19"/>
  <c r="J283" i="19"/>
  <c r="K283" i="19"/>
  <c r="L283" i="19"/>
  <c r="M283" i="19"/>
  <c r="E284" i="19"/>
  <c r="E287" i="19"/>
  <c r="F288" i="19"/>
  <c r="F286" i="19" s="1"/>
  <c r="G288" i="19"/>
  <c r="G286" i="19" s="1"/>
  <c r="H288" i="19"/>
  <c r="H286" i="19" s="1"/>
  <c r="I288" i="19"/>
  <c r="I286" i="19" s="1"/>
  <c r="J288" i="19"/>
  <c r="J286" i="19" s="1"/>
  <c r="K288" i="19"/>
  <c r="K286" i="19" s="1"/>
  <c r="L288" i="19"/>
  <c r="L286" i="19" s="1"/>
  <c r="M288" i="19"/>
  <c r="M286" i="19" s="1"/>
  <c r="E289" i="19"/>
  <c r="E290" i="19"/>
  <c r="E291" i="19"/>
  <c r="E292" i="19"/>
  <c r="G293" i="19"/>
  <c r="E295" i="19"/>
  <c r="E296" i="19"/>
  <c r="F297" i="19"/>
  <c r="F293" i="19" s="1"/>
  <c r="G297" i="19"/>
  <c r="H297" i="19"/>
  <c r="H293" i="19" s="1"/>
  <c r="I297" i="19"/>
  <c r="I293" i="19" s="1"/>
  <c r="J297" i="19"/>
  <c r="J293" i="19" s="1"/>
  <c r="K297" i="19"/>
  <c r="K293" i="19" s="1"/>
  <c r="L297" i="19"/>
  <c r="L293" i="19" s="1"/>
  <c r="M297" i="19"/>
  <c r="M293" i="19" s="1"/>
  <c r="E298" i="19"/>
  <c r="E299" i="19"/>
  <c r="E300" i="19"/>
  <c r="I302" i="19"/>
  <c r="F304" i="19"/>
  <c r="F302" i="19" s="1"/>
  <c r="G304" i="19"/>
  <c r="G302" i="19" s="1"/>
  <c r="H304" i="19"/>
  <c r="H302" i="19" s="1"/>
  <c r="I304" i="19"/>
  <c r="J304" i="19"/>
  <c r="J302" i="19" s="1"/>
  <c r="K304" i="19"/>
  <c r="K302" i="19" s="1"/>
  <c r="L304" i="19"/>
  <c r="L302" i="19" s="1"/>
  <c r="M304" i="19"/>
  <c r="M302" i="19" s="1"/>
  <c r="E305" i="19"/>
  <c r="I306" i="19"/>
  <c r="F308" i="19"/>
  <c r="F306" i="19" s="1"/>
  <c r="G308" i="19"/>
  <c r="G306" i="19" s="1"/>
  <c r="H308" i="19"/>
  <c r="H306" i="19" s="1"/>
  <c r="I308" i="19"/>
  <c r="J308" i="19"/>
  <c r="K308" i="19"/>
  <c r="K306" i="19" s="1"/>
  <c r="L308" i="19"/>
  <c r="L306" i="19" s="1"/>
  <c r="M308" i="19"/>
  <c r="M306" i="19" s="1"/>
  <c r="E309" i="19"/>
  <c r="E310" i="19"/>
  <c r="E311" i="19"/>
  <c r="E312" i="19"/>
  <c r="F313" i="19"/>
  <c r="G313" i="19"/>
  <c r="H313" i="19"/>
  <c r="I313" i="19"/>
  <c r="J313" i="19"/>
  <c r="K313" i="19"/>
  <c r="L313" i="19"/>
  <c r="M313" i="19"/>
  <c r="E315" i="19"/>
  <c r="F316" i="19"/>
  <c r="G316" i="19"/>
  <c r="H316" i="19"/>
  <c r="I316" i="19"/>
  <c r="J316" i="19"/>
  <c r="K316" i="19"/>
  <c r="L316" i="19"/>
  <c r="M316" i="19"/>
  <c r="E318" i="19"/>
  <c r="F320" i="19"/>
  <c r="F322" i="19"/>
  <c r="G322" i="19"/>
  <c r="H322" i="19"/>
  <c r="I322" i="19"/>
  <c r="J322" i="19"/>
  <c r="K322" i="19"/>
  <c r="L322" i="19"/>
  <c r="M322" i="19"/>
  <c r="E323" i="19"/>
  <c r="F17" i="18"/>
  <c r="G17" i="18"/>
  <c r="H17" i="18"/>
  <c r="I17" i="18"/>
  <c r="J17" i="18"/>
  <c r="K17" i="18"/>
  <c r="L17" i="18"/>
  <c r="F18" i="18"/>
  <c r="G18" i="18"/>
  <c r="H18" i="18"/>
  <c r="I18" i="18"/>
  <c r="J18" i="18"/>
  <c r="K18" i="18"/>
  <c r="L18" i="18"/>
  <c r="F23" i="18"/>
  <c r="F22" i="18" s="1"/>
  <c r="G23" i="18"/>
  <c r="G22" i="18" s="1"/>
  <c r="H23" i="18"/>
  <c r="H22" i="18" s="1"/>
  <c r="I23" i="18"/>
  <c r="J23" i="18"/>
  <c r="J22" i="18" s="1"/>
  <c r="K23" i="18"/>
  <c r="K22" i="18" s="1"/>
  <c r="L23" i="18"/>
  <c r="L22" i="18" s="1"/>
  <c r="F25" i="18"/>
  <c r="G25" i="18"/>
  <c r="H25" i="18"/>
  <c r="I25" i="18"/>
  <c r="J25" i="18"/>
  <c r="K25" i="18"/>
  <c r="L25" i="18"/>
  <c r="L24" i="18" s="1"/>
  <c r="F26" i="18"/>
  <c r="G26" i="18"/>
  <c r="H26" i="18"/>
  <c r="I26" i="18"/>
  <c r="J26" i="18"/>
  <c r="K26" i="18"/>
  <c r="L26" i="18"/>
  <c r="F27" i="18"/>
  <c r="G27" i="18"/>
  <c r="H27" i="18"/>
  <c r="I27" i="18"/>
  <c r="J27" i="18"/>
  <c r="K27" i="18"/>
  <c r="L27" i="18"/>
  <c r="F28" i="18"/>
  <c r="G28" i="18"/>
  <c r="H28" i="18"/>
  <c r="I28" i="18"/>
  <c r="J28" i="18"/>
  <c r="K28" i="18"/>
  <c r="L28" i="18"/>
  <c r="F30" i="18"/>
  <c r="F29" i="18" s="1"/>
  <c r="G30" i="18"/>
  <c r="G29" i="18" s="1"/>
  <c r="H30" i="18"/>
  <c r="H29" i="18" s="1"/>
  <c r="I30" i="18"/>
  <c r="J30" i="18"/>
  <c r="J29" i="18" s="1"/>
  <c r="K30" i="18"/>
  <c r="K29" i="18" s="1"/>
  <c r="L30" i="18"/>
  <c r="L29" i="18" s="1"/>
  <c r="F33" i="18"/>
  <c r="G33" i="18"/>
  <c r="H33" i="18"/>
  <c r="I33" i="18"/>
  <c r="J33" i="18"/>
  <c r="K33" i="18"/>
  <c r="L33" i="18"/>
  <c r="F34" i="18"/>
  <c r="G34" i="18"/>
  <c r="H34" i="18"/>
  <c r="I34" i="18"/>
  <c r="F35" i="18"/>
  <c r="G35" i="18"/>
  <c r="H35" i="18"/>
  <c r="I35" i="18"/>
  <c r="J35" i="18"/>
  <c r="K35" i="18"/>
  <c r="L35" i="18"/>
  <c r="F36" i="18"/>
  <c r="G36" i="18"/>
  <c r="H36" i="18"/>
  <c r="I36" i="18"/>
  <c r="J36" i="18"/>
  <c r="K36" i="18"/>
  <c r="L36" i="18"/>
  <c r="F37" i="18"/>
  <c r="G37" i="18"/>
  <c r="H37" i="18"/>
  <c r="I37" i="18"/>
  <c r="J37" i="18"/>
  <c r="K37" i="18"/>
  <c r="L37" i="18"/>
  <c r="F38" i="18"/>
  <c r="G38" i="18"/>
  <c r="H38" i="18"/>
  <c r="I38" i="18"/>
  <c r="J38" i="18"/>
  <c r="K38" i="18"/>
  <c r="L38" i="18"/>
  <c r="F39" i="18"/>
  <c r="G39" i="18"/>
  <c r="H39" i="18"/>
  <c r="I39" i="18"/>
  <c r="J39" i="18"/>
  <c r="K39" i="18"/>
  <c r="L39" i="18"/>
  <c r="F40" i="18"/>
  <c r="G40" i="18"/>
  <c r="H40" i="18"/>
  <c r="I40" i="18"/>
  <c r="J40" i="18"/>
  <c r="K40" i="18"/>
  <c r="L40" i="18"/>
  <c r="F41" i="18"/>
  <c r="G41" i="18"/>
  <c r="H41" i="18"/>
  <c r="I41" i="18"/>
  <c r="J41" i="18"/>
  <c r="K41" i="18"/>
  <c r="L41" i="18"/>
  <c r="F42" i="18"/>
  <c r="G42" i="18"/>
  <c r="H42" i="18"/>
  <c r="I42" i="18"/>
  <c r="J42" i="18"/>
  <c r="K42" i="18"/>
  <c r="L42" i="18"/>
  <c r="F43" i="18"/>
  <c r="G43" i="18"/>
  <c r="H43" i="18"/>
  <c r="I43" i="18"/>
  <c r="J43" i="18"/>
  <c r="K43" i="18"/>
  <c r="L43" i="18"/>
  <c r="F44" i="18"/>
  <c r="G44" i="18"/>
  <c r="H44" i="18"/>
  <c r="I44" i="18"/>
  <c r="J44" i="18"/>
  <c r="K44" i="18"/>
  <c r="L44" i="18"/>
  <c r="F45" i="18"/>
  <c r="G45" i="18"/>
  <c r="H45" i="18"/>
  <c r="I45" i="18"/>
  <c r="J45" i="18"/>
  <c r="K45" i="18"/>
  <c r="L45" i="18"/>
  <c r="F46" i="18"/>
  <c r="G46" i="18"/>
  <c r="H46" i="18"/>
  <c r="I46" i="18"/>
  <c r="J46" i="18"/>
  <c r="K46" i="18"/>
  <c r="L46" i="18"/>
  <c r="F48" i="18"/>
  <c r="F47" i="18" s="1"/>
  <c r="G48" i="18"/>
  <c r="G47" i="18" s="1"/>
  <c r="H48" i="18"/>
  <c r="H47" i="18" s="1"/>
  <c r="I48" i="18"/>
  <c r="J48" i="18"/>
  <c r="J47" i="18" s="1"/>
  <c r="K48" i="18"/>
  <c r="K47" i="18" s="1"/>
  <c r="L48" i="18"/>
  <c r="L47" i="18" s="1"/>
  <c r="F50" i="18"/>
  <c r="F49" i="18" s="1"/>
  <c r="G50" i="18"/>
  <c r="G49" i="18" s="1"/>
  <c r="H50" i="18"/>
  <c r="H49" i="18" s="1"/>
  <c r="I50" i="18"/>
  <c r="J50" i="18"/>
  <c r="J49" i="18" s="1"/>
  <c r="K50" i="18"/>
  <c r="K49" i="18" s="1"/>
  <c r="L50" i="18"/>
  <c r="L49" i="18" s="1"/>
  <c r="F52" i="18"/>
  <c r="G52" i="18"/>
  <c r="H52" i="18"/>
  <c r="I52" i="18"/>
  <c r="J52" i="18"/>
  <c r="K52" i="18"/>
  <c r="L52" i="18"/>
  <c r="F53" i="18"/>
  <c r="G53" i="18"/>
  <c r="H53" i="18"/>
  <c r="I53" i="18"/>
  <c r="J53" i="18"/>
  <c r="J51" i="18" s="1"/>
  <c r="K53" i="18"/>
  <c r="L53" i="18"/>
  <c r="F55" i="18"/>
  <c r="G55" i="18"/>
  <c r="H55" i="18"/>
  <c r="I55" i="18"/>
  <c r="J55" i="18"/>
  <c r="K55" i="18"/>
  <c r="L55" i="18"/>
  <c r="F56" i="18"/>
  <c r="G56" i="18"/>
  <c r="H56" i="18"/>
  <c r="I56" i="18"/>
  <c r="J56" i="18"/>
  <c r="K56" i="18"/>
  <c r="L56" i="18"/>
  <c r="F57" i="18"/>
  <c r="G57" i="18"/>
  <c r="H57" i="18"/>
  <c r="I57" i="18"/>
  <c r="J57" i="18"/>
  <c r="K57" i="18"/>
  <c r="L57" i="18"/>
  <c r="F58" i="18"/>
  <c r="G58" i="18"/>
  <c r="H58" i="18"/>
  <c r="I58" i="18"/>
  <c r="J58" i="18"/>
  <c r="K58" i="18"/>
  <c r="L58" i="18"/>
  <c r="F61" i="18"/>
  <c r="G61" i="18"/>
  <c r="H61" i="18"/>
  <c r="I61" i="18"/>
  <c r="J61" i="18"/>
  <c r="K61" i="18"/>
  <c r="L61" i="18"/>
  <c r="F62" i="18"/>
  <c r="G62" i="18"/>
  <c r="H62" i="18"/>
  <c r="I62" i="18"/>
  <c r="J62" i="18"/>
  <c r="K62" i="18"/>
  <c r="L62" i="18"/>
  <c r="F66" i="18"/>
  <c r="G66" i="18"/>
  <c r="H66" i="18"/>
  <c r="I66" i="18"/>
  <c r="J66" i="18"/>
  <c r="K66" i="18"/>
  <c r="L66" i="18"/>
  <c r="F67" i="18"/>
  <c r="G67" i="18"/>
  <c r="H67" i="18"/>
  <c r="I67" i="18"/>
  <c r="J67" i="18"/>
  <c r="J65" i="18" s="1"/>
  <c r="K67" i="18"/>
  <c r="L67" i="18"/>
  <c r="F68" i="18"/>
  <c r="G68" i="18"/>
  <c r="H68" i="18"/>
  <c r="I68" i="18"/>
  <c r="J68" i="18"/>
  <c r="K68" i="18"/>
  <c r="L68" i="18"/>
  <c r="F70" i="18"/>
  <c r="G70" i="18"/>
  <c r="H70" i="18"/>
  <c r="I70" i="18"/>
  <c r="J70" i="18"/>
  <c r="K70" i="18"/>
  <c r="L70" i="18"/>
  <c r="F71" i="18"/>
  <c r="G71" i="18"/>
  <c r="H71" i="18"/>
  <c r="I71" i="18"/>
  <c r="J71" i="18"/>
  <c r="K71" i="18"/>
  <c r="L71" i="18"/>
  <c r="F75" i="18"/>
  <c r="G75" i="18"/>
  <c r="H75" i="18"/>
  <c r="I75" i="18"/>
  <c r="J75" i="18"/>
  <c r="K75" i="18"/>
  <c r="L75" i="18"/>
  <c r="F76" i="18"/>
  <c r="G76" i="18"/>
  <c r="H76" i="18"/>
  <c r="I76" i="18"/>
  <c r="J76" i="18"/>
  <c r="K76" i="18"/>
  <c r="L76" i="18"/>
  <c r="F77" i="18"/>
  <c r="G77" i="18"/>
  <c r="H77" i="18"/>
  <c r="I77" i="18"/>
  <c r="J77" i="18"/>
  <c r="K77" i="18"/>
  <c r="L77" i="18"/>
  <c r="F78" i="18"/>
  <c r="G78" i="18"/>
  <c r="H78" i="18"/>
  <c r="I78" i="18"/>
  <c r="J78" i="18"/>
  <c r="K78" i="18"/>
  <c r="L78" i="18"/>
  <c r="F79" i="18"/>
  <c r="G79" i="18"/>
  <c r="H79" i="18"/>
  <c r="I79" i="18"/>
  <c r="J79" i="18"/>
  <c r="K79" i="18"/>
  <c r="L79" i="18"/>
  <c r="F81" i="18"/>
  <c r="G81" i="18"/>
  <c r="H81" i="18"/>
  <c r="I81" i="18"/>
  <c r="J81" i="18"/>
  <c r="K81" i="18"/>
  <c r="L81" i="18"/>
  <c r="F82" i="18"/>
  <c r="G82" i="18"/>
  <c r="H82" i="18"/>
  <c r="I82" i="18"/>
  <c r="J82" i="18"/>
  <c r="K82" i="18"/>
  <c r="L82" i="18"/>
  <c r="F83" i="18"/>
  <c r="G83" i="18"/>
  <c r="H83" i="18"/>
  <c r="I83" i="18"/>
  <c r="J83" i="18"/>
  <c r="K83" i="18"/>
  <c r="L83" i="18"/>
  <c r="F84" i="18"/>
  <c r="G84" i="18"/>
  <c r="H84" i="18"/>
  <c r="I84" i="18"/>
  <c r="J84" i="18"/>
  <c r="K84" i="18"/>
  <c r="L84" i="18"/>
  <c r="F86" i="18"/>
  <c r="G86" i="18"/>
  <c r="H86" i="18"/>
  <c r="I86" i="18"/>
  <c r="J86" i="18"/>
  <c r="K86" i="18"/>
  <c r="L86" i="18"/>
  <c r="F87" i="18"/>
  <c r="G87" i="18"/>
  <c r="H87" i="18"/>
  <c r="I87" i="18"/>
  <c r="J87" i="18"/>
  <c r="K87" i="18"/>
  <c r="L87" i="18"/>
  <c r="F88" i="18"/>
  <c r="G88" i="18"/>
  <c r="H88" i="18"/>
  <c r="I88" i="18"/>
  <c r="J88" i="18"/>
  <c r="K88" i="18"/>
  <c r="L88" i="18"/>
  <c r="F90" i="18"/>
  <c r="G90" i="18"/>
  <c r="H90" i="18"/>
  <c r="I90" i="18"/>
  <c r="J90" i="18"/>
  <c r="K90" i="18"/>
  <c r="L90" i="18"/>
  <c r="F91" i="18"/>
  <c r="G91" i="18"/>
  <c r="H91" i="18"/>
  <c r="I91" i="18"/>
  <c r="J91" i="18"/>
  <c r="K91" i="18"/>
  <c r="L91" i="18"/>
  <c r="F92" i="18"/>
  <c r="G92" i="18"/>
  <c r="H92" i="18"/>
  <c r="I92" i="18"/>
  <c r="J92" i="18"/>
  <c r="K92" i="18"/>
  <c r="L92" i="18"/>
  <c r="F93" i="18"/>
  <c r="G93" i="18"/>
  <c r="H93" i="18"/>
  <c r="I93" i="18"/>
  <c r="J93" i="18"/>
  <c r="K93" i="18"/>
  <c r="L93" i="18"/>
  <c r="F94" i="18"/>
  <c r="G94" i="18"/>
  <c r="H94" i="18"/>
  <c r="I94" i="18"/>
  <c r="J94" i="18"/>
  <c r="K94" i="18"/>
  <c r="L94" i="18"/>
  <c r="F95" i="18"/>
  <c r="G95" i="18"/>
  <c r="H95" i="18"/>
  <c r="I95" i="18"/>
  <c r="J95" i="18"/>
  <c r="K95" i="18"/>
  <c r="L95" i="18"/>
  <c r="F98" i="18"/>
  <c r="G98" i="18"/>
  <c r="H98" i="18"/>
  <c r="I98" i="18"/>
  <c r="J98" i="18"/>
  <c r="K98" i="18"/>
  <c r="L98" i="18"/>
  <c r="F99" i="18"/>
  <c r="G99" i="18"/>
  <c r="H99" i="18"/>
  <c r="I99" i="18"/>
  <c r="J99" i="18"/>
  <c r="K99" i="18"/>
  <c r="K97" i="18" s="1"/>
  <c r="L99" i="18"/>
  <c r="F101" i="18"/>
  <c r="G101" i="18"/>
  <c r="H101" i="18"/>
  <c r="I101" i="18"/>
  <c r="J101" i="18"/>
  <c r="K101" i="18"/>
  <c r="L101" i="18"/>
  <c r="F102" i="18"/>
  <c r="G102" i="18"/>
  <c r="H102" i="18"/>
  <c r="I102" i="18"/>
  <c r="J102" i="18"/>
  <c r="K102" i="18"/>
  <c r="L102" i="18"/>
  <c r="F104" i="18"/>
  <c r="G104" i="18"/>
  <c r="H104" i="18"/>
  <c r="I104" i="18"/>
  <c r="J104" i="18"/>
  <c r="K104" i="18"/>
  <c r="L104" i="18"/>
  <c r="F105" i="18"/>
  <c r="G105" i="18"/>
  <c r="H105" i="18"/>
  <c r="I105" i="18"/>
  <c r="J105" i="18"/>
  <c r="K105" i="18"/>
  <c r="L105" i="18"/>
  <c r="F107" i="18"/>
  <c r="G107" i="18"/>
  <c r="H107" i="18"/>
  <c r="I107" i="18"/>
  <c r="J107" i="18"/>
  <c r="K107" i="18"/>
  <c r="L107" i="18"/>
  <c r="F108" i="18"/>
  <c r="G108" i="18"/>
  <c r="H108" i="18"/>
  <c r="I108" i="18"/>
  <c r="J108" i="18"/>
  <c r="K108" i="18"/>
  <c r="L108" i="18"/>
  <c r="F109" i="18"/>
  <c r="G109" i="18"/>
  <c r="H109" i="18"/>
  <c r="I109" i="18"/>
  <c r="J109" i="18"/>
  <c r="K109" i="18"/>
  <c r="L109" i="18"/>
  <c r="F110" i="18"/>
  <c r="G110" i="18"/>
  <c r="H110" i="18"/>
  <c r="I110" i="18"/>
  <c r="J110" i="18"/>
  <c r="K110" i="18"/>
  <c r="L110" i="18"/>
  <c r="F112" i="18"/>
  <c r="G112" i="18"/>
  <c r="H112" i="18"/>
  <c r="I112" i="18"/>
  <c r="J112" i="18"/>
  <c r="K112" i="18"/>
  <c r="L112" i="18"/>
  <c r="F113" i="18"/>
  <c r="G113" i="18"/>
  <c r="H113" i="18"/>
  <c r="I113" i="18"/>
  <c r="J113" i="18"/>
  <c r="K113" i="18"/>
  <c r="L113" i="18"/>
  <c r="F115" i="18"/>
  <c r="G115" i="18"/>
  <c r="H115" i="18"/>
  <c r="I115" i="18"/>
  <c r="J115" i="18"/>
  <c r="K115" i="18"/>
  <c r="L115" i="18"/>
  <c r="F116" i="18"/>
  <c r="G116" i="18"/>
  <c r="H116" i="18"/>
  <c r="I116" i="18"/>
  <c r="J116" i="18"/>
  <c r="K116" i="18"/>
  <c r="L116" i="18"/>
  <c r="F117" i="18"/>
  <c r="G117" i="18"/>
  <c r="H117" i="18"/>
  <c r="I117" i="18"/>
  <c r="J117" i="18"/>
  <c r="K117" i="18"/>
  <c r="L117" i="18"/>
  <c r="F118" i="18"/>
  <c r="G118" i="18"/>
  <c r="H118" i="18"/>
  <c r="I118" i="18"/>
  <c r="J118" i="18"/>
  <c r="K118" i="18"/>
  <c r="L118" i="18"/>
  <c r="F120" i="18"/>
  <c r="G120" i="18"/>
  <c r="H120" i="18"/>
  <c r="I120" i="18"/>
  <c r="J120" i="18"/>
  <c r="K120" i="18"/>
  <c r="L120" i="18"/>
  <c r="F121" i="18"/>
  <c r="G121" i="18"/>
  <c r="H121" i="18"/>
  <c r="I121" i="18"/>
  <c r="J121" i="18"/>
  <c r="K121" i="18"/>
  <c r="L121" i="18"/>
  <c r="F122" i="18"/>
  <c r="G122" i="18"/>
  <c r="H122" i="18"/>
  <c r="I122" i="18"/>
  <c r="J122" i="18"/>
  <c r="K122" i="18"/>
  <c r="L122" i="18"/>
  <c r="F123" i="18"/>
  <c r="G123" i="18"/>
  <c r="H123" i="18"/>
  <c r="I123" i="18"/>
  <c r="J123" i="18"/>
  <c r="K123" i="18"/>
  <c r="L123" i="18"/>
  <c r="F125" i="18"/>
  <c r="G125" i="18"/>
  <c r="H125" i="18"/>
  <c r="I125" i="18"/>
  <c r="J125" i="18"/>
  <c r="K125" i="18"/>
  <c r="L125" i="18"/>
  <c r="F126" i="18"/>
  <c r="G126" i="18"/>
  <c r="H126" i="18"/>
  <c r="I126" i="18"/>
  <c r="J126" i="18"/>
  <c r="K126" i="18"/>
  <c r="L126" i="18"/>
  <c r="F127" i="18"/>
  <c r="G127" i="18"/>
  <c r="H127" i="18"/>
  <c r="I127" i="18"/>
  <c r="J127" i="18"/>
  <c r="K127" i="18"/>
  <c r="L127" i="18"/>
  <c r="F128" i="18"/>
  <c r="G128" i="18"/>
  <c r="H128" i="18"/>
  <c r="I128" i="18"/>
  <c r="J128" i="18"/>
  <c r="K128" i="18"/>
  <c r="L128" i="18"/>
  <c r="F130" i="18"/>
  <c r="G130" i="18"/>
  <c r="H130" i="18"/>
  <c r="I130" i="18"/>
  <c r="J130" i="18"/>
  <c r="K130" i="18"/>
  <c r="L130" i="18"/>
  <c r="F131" i="18"/>
  <c r="G131" i="18"/>
  <c r="H131" i="18"/>
  <c r="I131" i="18"/>
  <c r="J131" i="18"/>
  <c r="K131" i="18"/>
  <c r="L131" i="18"/>
  <c r="F132" i="18"/>
  <c r="G132" i="18"/>
  <c r="H132" i="18"/>
  <c r="I132" i="18"/>
  <c r="J132" i="18"/>
  <c r="K132" i="18"/>
  <c r="L132" i="18"/>
  <c r="F133" i="18"/>
  <c r="G133" i="18"/>
  <c r="H133" i="18"/>
  <c r="I133" i="18"/>
  <c r="J133" i="18"/>
  <c r="K133" i="18"/>
  <c r="L133" i="18"/>
  <c r="F135" i="18"/>
  <c r="G135" i="18"/>
  <c r="H135" i="18"/>
  <c r="I135" i="18"/>
  <c r="J135" i="18"/>
  <c r="K135" i="18"/>
  <c r="L135" i="18"/>
  <c r="F136" i="18"/>
  <c r="G136" i="18"/>
  <c r="H136" i="18"/>
  <c r="I136" i="18"/>
  <c r="J136" i="18"/>
  <c r="K136" i="18"/>
  <c r="L136" i="18"/>
  <c r="F137" i="18"/>
  <c r="G137" i="18"/>
  <c r="H137" i="18"/>
  <c r="I137" i="18"/>
  <c r="J137" i="18"/>
  <c r="K137" i="18"/>
  <c r="L137" i="18"/>
  <c r="F138" i="18"/>
  <c r="G138" i="18"/>
  <c r="H138" i="18"/>
  <c r="I138" i="18"/>
  <c r="J138" i="18"/>
  <c r="K138" i="18"/>
  <c r="L138" i="18"/>
  <c r="F140" i="18"/>
  <c r="G140" i="18"/>
  <c r="H140" i="18"/>
  <c r="I140" i="18"/>
  <c r="J140" i="18"/>
  <c r="K140" i="18"/>
  <c r="L140" i="18"/>
  <c r="F141" i="18"/>
  <c r="G141" i="18"/>
  <c r="H141" i="18"/>
  <c r="I141" i="18"/>
  <c r="J141" i="18"/>
  <c r="K141" i="18"/>
  <c r="L141" i="18"/>
  <c r="F142" i="18"/>
  <c r="G142" i="18"/>
  <c r="H142" i="18"/>
  <c r="I142" i="18"/>
  <c r="J142" i="18"/>
  <c r="K142" i="18"/>
  <c r="L142" i="18"/>
  <c r="F143" i="18"/>
  <c r="G143" i="18"/>
  <c r="H143" i="18"/>
  <c r="I143" i="18"/>
  <c r="J143" i="18"/>
  <c r="K143" i="18"/>
  <c r="L143" i="18"/>
  <c r="F145" i="18"/>
  <c r="G145" i="18"/>
  <c r="H145" i="18"/>
  <c r="I145" i="18"/>
  <c r="J145" i="18"/>
  <c r="K145" i="18"/>
  <c r="L145" i="18"/>
  <c r="F146" i="18"/>
  <c r="G146" i="18"/>
  <c r="H146" i="18"/>
  <c r="I146" i="18"/>
  <c r="J146" i="18"/>
  <c r="K146" i="18"/>
  <c r="L146" i="18"/>
  <c r="F147" i="18"/>
  <c r="G147" i="18"/>
  <c r="H147" i="18"/>
  <c r="I147" i="18"/>
  <c r="J147" i="18"/>
  <c r="K147" i="18"/>
  <c r="L147" i="18"/>
  <c r="F149" i="18"/>
  <c r="G149" i="18"/>
  <c r="H149" i="18"/>
  <c r="I149" i="18"/>
  <c r="J149" i="18"/>
  <c r="K149" i="18"/>
  <c r="L149" i="18"/>
  <c r="F150" i="18"/>
  <c r="G150" i="18"/>
  <c r="H150" i="18"/>
  <c r="I150" i="18"/>
  <c r="J150" i="18"/>
  <c r="K150" i="18"/>
  <c r="L150" i="18"/>
  <c r="F151" i="18"/>
  <c r="G151" i="18"/>
  <c r="H151" i="18"/>
  <c r="I151" i="18"/>
  <c r="J151" i="18"/>
  <c r="K151" i="18"/>
  <c r="L151" i="18"/>
  <c r="F152" i="18"/>
  <c r="G152" i="18"/>
  <c r="H152" i="18"/>
  <c r="I152" i="18"/>
  <c r="J152" i="18"/>
  <c r="K152" i="18"/>
  <c r="L152" i="18"/>
  <c r="F154" i="18"/>
  <c r="G154" i="18"/>
  <c r="H154" i="18"/>
  <c r="I154" i="18"/>
  <c r="J154" i="18"/>
  <c r="K154" i="18"/>
  <c r="L154" i="18"/>
  <c r="F155" i="18"/>
  <c r="G155" i="18"/>
  <c r="H155" i="18"/>
  <c r="I155" i="18"/>
  <c r="J155" i="18"/>
  <c r="K155" i="18"/>
  <c r="L155" i="18"/>
  <c r="F156" i="18"/>
  <c r="G156" i="18"/>
  <c r="H156" i="18"/>
  <c r="I156" i="18"/>
  <c r="J156" i="18"/>
  <c r="K156" i="18"/>
  <c r="L156" i="18"/>
  <c r="F157" i="18"/>
  <c r="G157" i="18"/>
  <c r="H157" i="18"/>
  <c r="I157" i="18"/>
  <c r="J157" i="18"/>
  <c r="K157" i="18"/>
  <c r="L157" i="18"/>
  <c r="F159" i="18"/>
  <c r="F158" i="18" s="1"/>
  <c r="G159" i="18"/>
  <c r="H159" i="18"/>
  <c r="H158" i="18" s="1"/>
  <c r="I159" i="18"/>
  <c r="I158" i="18" s="1"/>
  <c r="J159" i="18"/>
  <c r="J158" i="18" s="1"/>
  <c r="K159" i="18"/>
  <c r="K158" i="18" s="1"/>
  <c r="L159" i="18"/>
  <c r="L158" i="18" s="1"/>
  <c r="F162" i="18"/>
  <c r="G162" i="18"/>
  <c r="H162" i="18"/>
  <c r="I162" i="18"/>
  <c r="J162" i="18"/>
  <c r="K162" i="18"/>
  <c r="L162" i="18"/>
  <c r="F163" i="18"/>
  <c r="G163" i="18"/>
  <c r="H163" i="18"/>
  <c r="I163" i="18"/>
  <c r="J163" i="18"/>
  <c r="K163" i="18"/>
  <c r="L163" i="18"/>
  <c r="F164" i="18"/>
  <c r="G164" i="18"/>
  <c r="H164" i="18"/>
  <c r="I164" i="18"/>
  <c r="J164" i="18"/>
  <c r="K164" i="18"/>
  <c r="L164" i="18"/>
  <c r="F166" i="18"/>
  <c r="G166" i="18"/>
  <c r="H166" i="18"/>
  <c r="I166" i="18"/>
  <c r="J166" i="18"/>
  <c r="K166" i="18"/>
  <c r="L166" i="18"/>
  <c r="F167" i="18"/>
  <c r="G167" i="18"/>
  <c r="H167" i="18"/>
  <c r="I167" i="18"/>
  <c r="J167" i="18"/>
  <c r="K167" i="18"/>
  <c r="L167" i="18"/>
  <c r="F168" i="18"/>
  <c r="G168" i="18"/>
  <c r="H168" i="18"/>
  <c r="I168" i="18"/>
  <c r="J168" i="18"/>
  <c r="K168" i="18"/>
  <c r="L168" i="18"/>
  <c r="F170" i="18"/>
  <c r="G170" i="18"/>
  <c r="H170" i="18"/>
  <c r="I170" i="18"/>
  <c r="J170" i="18"/>
  <c r="K170" i="18"/>
  <c r="L170" i="18"/>
  <c r="F171" i="18"/>
  <c r="G171" i="18"/>
  <c r="H171" i="18"/>
  <c r="I171" i="18"/>
  <c r="J171" i="18"/>
  <c r="K171" i="18"/>
  <c r="L171" i="18"/>
  <c r="F172" i="18"/>
  <c r="G172" i="18"/>
  <c r="H172" i="18"/>
  <c r="I172" i="18"/>
  <c r="J172" i="18"/>
  <c r="K172" i="18"/>
  <c r="L172" i="18"/>
  <c r="F174" i="18"/>
  <c r="G174" i="18"/>
  <c r="H174" i="18"/>
  <c r="I174" i="18"/>
  <c r="J174" i="18"/>
  <c r="K174" i="18"/>
  <c r="L174" i="18"/>
  <c r="F175" i="18"/>
  <c r="G175" i="18"/>
  <c r="H175" i="18"/>
  <c r="I175" i="18"/>
  <c r="J175" i="18"/>
  <c r="K175" i="18"/>
  <c r="L175" i="18"/>
  <c r="F176" i="18"/>
  <c r="G176" i="18"/>
  <c r="H176" i="18"/>
  <c r="I176" i="18"/>
  <c r="J176" i="18"/>
  <c r="K176" i="18"/>
  <c r="L176" i="18"/>
  <c r="F178" i="18"/>
  <c r="G178" i="18"/>
  <c r="H178" i="18"/>
  <c r="I178" i="18"/>
  <c r="J178" i="18"/>
  <c r="K178" i="18"/>
  <c r="L178" i="18"/>
  <c r="F179" i="18"/>
  <c r="G179" i="18"/>
  <c r="H179" i="18"/>
  <c r="I179" i="18"/>
  <c r="J179" i="18"/>
  <c r="K179" i="18"/>
  <c r="L179" i="18"/>
  <c r="F180" i="18"/>
  <c r="G180" i="18"/>
  <c r="H180" i="18"/>
  <c r="I180" i="18"/>
  <c r="J180" i="18"/>
  <c r="K180" i="18"/>
  <c r="L180" i="18"/>
  <c r="F182" i="18"/>
  <c r="G182" i="18"/>
  <c r="H182" i="18"/>
  <c r="I182" i="18"/>
  <c r="J182" i="18"/>
  <c r="K182" i="18"/>
  <c r="L182" i="18"/>
  <c r="F183" i="18"/>
  <c r="G183" i="18"/>
  <c r="H183" i="18"/>
  <c r="I183" i="18"/>
  <c r="J183" i="18"/>
  <c r="K183" i="18"/>
  <c r="L183" i="18"/>
  <c r="F184" i="18"/>
  <c r="G184" i="18"/>
  <c r="H184" i="18"/>
  <c r="I184" i="18"/>
  <c r="J184" i="18"/>
  <c r="K184" i="18"/>
  <c r="L184" i="18"/>
  <c r="F186" i="18"/>
  <c r="G186" i="18"/>
  <c r="H186" i="18"/>
  <c r="I186" i="18"/>
  <c r="J186" i="18"/>
  <c r="K186" i="18"/>
  <c r="L186" i="18"/>
  <c r="F187" i="18"/>
  <c r="G187" i="18"/>
  <c r="H187" i="18"/>
  <c r="I187" i="18"/>
  <c r="J187" i="18"/>
  <c r="K187" i="18"/>
  <c r="L187" i="18"/>
  <c r="F188" i="18"/>
  <c r="G188" i="18"/>
  <c r="H188" i="18"/>
  <c r="I188" i="18"/>
  <c r="J188" i="18"/>
  <c r="K188" i="18"/>
  <c r="L188" i="18"/>
  <c r="F190" i="18"/>
  <c r="G190" i="18"/>
  <c r="H190" i="18"/>
  <c r="I190" i="18"/>
  <c r="J190" i="18"/>
  <c r="K190" i="18"/>
  <c r="L190" i="18"/>
  <c r="F191" i="18"/>
  <c r="G191" i="18"/>
  <c r="H191" i="18"/>
  <c r="I191" i="18"/>
  <c r="J191" i="18"/>
  <c r="K191" i="18"/>
  <c r="L191" i="18"/>
  <c r="F192" i="18"/>
  <c r="G192" i="18"/>
  <c r="H192" i="18"/>
  <c r="I192" i="18"/>
  <c r="J192" i="18"/>
  <c r="K192" i="18"/>
  <c r="L192" i="18"/>
  <c r="F194" i="18"/>
  <c r="G194" i="18"/>
  <c r="H194" i="18"/>
  <c r="I194" i="18"/>
  <c r="J194" i="18"/>
  <c r="K194" i="18"/>
  <c r="L194" i="18"/>
  <c r="F195" i="18"/>
  <c r="G195" i="18"/>
  <c r="H195" i="18"/>
  <c r="I195" i="18"/>
  <c r="J195" i="18"/>
  <c r="K195" i="18"/>
  <c r="L195" i="18"/>
  <c r="F196" i="18"/>
  <c r="G196" i="18"/>
  <c r="H196" i="18"/>
  <c r="I196" i="18"/>
  <c r="J196" i="18"/>
  <c r="K196" i="18"/>
  <c r="L196" i="18"/>
  <c r="F198" i="18"/>
  <c r="G198" i="18"/>
  <c r="H198" i="18"/>
  <c r="I198" i="18"/>
  <c r="J198" i="18"/>
  <c r="K198" i="18"/>
  <c r="L198" i="18"/>
  <c r="F199" i="18"/>
  <c r="G199" i="18"/>
  <c r="H199" i="18"/>
  <c r="I199" i="18"/>
  <c r="J199" i="18"/>
  <c r="K199" i="18"/>
  <c r="L199" i="18"/>
  <c r="F200" i="18"/>
  <c r="G200" i="18"/>
  <c r="H200" i="18"/>
  <c r="I200" i="18"/>
  <c r="J200" i="18"/>
  <c r="K200" i="18"/>
  <c r="L200" i="18"/>
  <c r="F201" i="18"/>
  <c r="G201" i="18"/>
  <c r="H201" i="18"/>
  <c r="I201" i="18"/>
  <c r="J201" i="18"/>
  <c r="K201" i="18"/>
  <c r="L201" i="18"/>
  <c r="F203" i="18"/>
  <c r="G203" i="18"/>
  <c r="H203" i="18"/>
  <c r="I203" i="18"/>
  <c r="J203" i="18"/>
  <c r="K203" i="18"/>
  <c r="L203" i="18"/>
  <c r="F204" i="18"/>
  <c r="G204" i="18"/>
  <c r="H204" i="18"/>
  <c r="I204" i="18"/>
  <c r="J204" i="18"/>
  <c r="K204" i="18"/>
  <c r="L204" i="18"/>
  <c r="F206" i="18"/>
  <c r="G206" i="18"/>
  <c r="H206" i="18"/>
  <c r="I206" i="18"/>
  <c r="J206" i="18"/>
  <c r="K206" i="18"/>
  <c r="L206" i="18"/>
  <c r="F207" i="18"/>
  <c r="G207" i="18"/>
  <c r="H207" i="18"/>
  <c r="I207" i="18"/>
  <c r="J207" i="18"/>
  <c r="K207" i="18"/>
  <c r="L207" i="18"/>
  <c r="F212" i="18"/>
  <c r="G212" i="18"/>
  <c r="G211" i="18" s="1"/>
  <c r="G210" i="18" s="1"/>
  <c r="H212" i="18"/>
  <c r="H211" i="18" s="1"/>
  <c r="H210" i="18" s="1"/>
  <c r="I212" i="18"/>
  <c r="I211" i="18" s="1"/>
  <c r="I210" i="18" s="1"/>
  <c r="J212" i="18"/>
  <c r="J211" i="18" s="1"/>
  <c r="J210" i="18" s="1"/>
  <c r="K212" i="18"/>
  <c r="K211" i="18" s="1"/>
  <c r="K210" i="18" s="1"/>
  <c r="L212" i="18"/>
  <c r="L211" i="18" s="1"/>
  <c r="L210" i="18" s="1"/>
  <c r="E213" i="18"/>
  <c r="E214" i="18"/>
  <c r="F218" i="18"/>
  <c r="G218" i="18"/>
  <c r="H218" i="18"/>
  <c r="I218" i="18"/>
  <c r="J218" i="18"/>
  <c r="K218" i="18"/>
  <c r="L218" i="18"/>
  <c r="E219" i="18"/>
  <c r="F220" i="18"/>
  <c r="G220" i="18"/>
  <c r="H220" i="18"/>
  <c r="I220" i="18"/>
  <c r="J220" i="18"/>
  <c r="K220" i="18"/>
  <c r="L220" i="18"/>
  <c r="E221" i="18"/>
  <c r="E222" i="18"/>
  <c r="E223" i="18"/>
  <c r="E224" i="18"/>
  <c r="F225" i="18"/>
  <c r="G225" i="18"/>
  <c r="H225" i="18"/>
  <c r="I225" i="18"/>
  <c r="J225" i="18"/>
  <c r="K225" i="18"/>
  <c r="L225" i="18"/>
  <c r="E226" i="18"/>
  <c r="F228" i="18"/>
  <c r="G228" i="18"/>
  <c r="H228" i="18"/>
  <c r="I228" i="18"/>
  <c r="E229" i="18"/>
  <c r="E230" i="18"/>
  <c r="J230" i="18" s="1"/>
  <c r="E231" i="18"/>
  <c r="E232" i="18"/>
  <c r="E233" i="18"/>
  <c r="E234" i="18"/>
  <c r="E235" i="18"/>
  <c r="E236" i="18"/>
  <c r="E237" i="18"/>
  <c r="E238" i="18"/>
  <c r="E239" i="18"/>
  <c r="E240" i="18"/>
  <c r="E241" i="18"/>
  <c r="E242" i="18"/>
  <c r="F243" i="18"/>
  <c r="G243" i="18"/>
  <c r="H243" i="18"/>
  <c r="I243" i="18"/>
  <c r="J243" i="18"/>
  <c r="K243" i="18"/>
  <c r="L243" i="18"/>
  <c r="E244" i="18"/>
  <c r="F245" i="18"/>
  <c r="G245" i="18"/>
  <c r="H245" i="18"/>
  <c r="I245" i="18"/>
  <c r="J245" i="18"/>
  <c r="K245" i="18"/>
  <c r="L245" i="18"/>
  <c r="E246" i="18"/>
  <c r="F247" i="18"/>
  <c r="G247" i="18"/>
  <c r="H247" i="18"/>
  <c r="I247" i="18"/>
  <c r="J247" i="18"/>
  <c r="K247" i="18"/>
  <c r="L247" i="18"/>
  <c r="E248" i="18"/>
  <c r="E249" i="18"/>
  <c r="F250" i="18"/>
  <c r="G250" i="18"/>
  <c r="H250" i="18"/>
  <c r="I250" i="18"/>
  <c r="J250" i="18"/>
  <c r="K250" i="18"/>
  <c r="L250" i="18"/>
  <c r="E251" i="18"/>
  <c r="E252" i="18"/>
  <c r="E253" i="18"/>
  <c r="F256" i="18"/>
  <c r="F255" i="18" s="1"/>
  <c r="G256" i="18"/>
  <c r="G255" i="18" s="1"/>
  <c r="H256" i="18"/>
  <c r="H255" i="18" s="1"/>
  <c r="I256" i="18"/>
  <c r="I255" i="18" s="1"/>
  <c r="J256" i="18"/>
  <c r="J255" i="18" s="1"/>
  <c r="K256" i="18"/>
  <c r="K255" i="18" s="1"/>
  <c r="L256" i="18"/>
  <c r="L255" i="18" s="1"/>
  <c r="E257" i="18"/>
  <c r="F258" i="18"/>
  <c r="G258" i="18"/>
  <c r="H258" i="18"/>
  <c r="I258" i="18"/>
  <c r="J258" i="18"/>
  <c r="K258" i="18"/>
  <c r="L258" i="18"/>
  <c r="E259" i="18"/>
  <c r="E260" i="18"/>
  <c r="F263" i="18"/>
  <c r="G263" i="18"/>
  <c r="H263" i="18"/>
  <c r="I263" i="18"/>
  <c r="J263" i="18"/>
  <c r="K263" i="18"/>
  <c r="L263" i="18"/>
  <c r="E264" i="18"/>
  <c r="E265" i="18"/>
  <c r="F266" i="18"/>
  <c r="G266" i="18"/>
  <c r="H266" i="18"/>
  <c r="I266" i="18"/>
  <c r="J266" i="18"/>
  <c r="K266" i="18"/>
  <c r="L266" i="18"/>
  <c r="E267" i="18"/>
  <c r="E268" i="18"/>
  <c r="E269" i="18"/>
  <c r="E270" i="18"/>
  <c r="F275" i="18"/>
  <c r="G275" i="18"/>
  <c r="G274" i="18" s="1"/>
  <c r="G273" i="18" s="1"/>
  <c r="G272" i="18" s="1"/>
  <c r="H275" i="18"/>
  <c r="H274" i="18" s="1"/>
  <c r="H273" i="18" s="1"/>
  <c r="H272" i="18" s="1"/>
  <c r="I275" i="18"/>
  <c r="I274" i="18" s="1"/>
  <c r="I273" i="18" s="1"/>
  <c r="I272" i="18" s="1"/>
  <c r="J275" i="18"/>
  <c r="J274" i="18" s="1"/>
  <c r="J273" i="18" s="1"/>
  <c r="J272" i="18" s="1"/>
  <c r="K275" i="18"/>
  <c r="K274" i="18" s="1"/>
  <c r="K273" i="18" s="1"/>
  <c r="K272" i="18" s="1"/>
  <c r="L275" i="18"/>
  <c r="L274" i="18" s="1"/>
  <c r="L273" i="18" s="1"/>
  <c r="L272" i="18" s="1"/>
  <c r="E276" i="18"/>
  <c r="F278" i="18"/>
  <c r="G278" i="18"/>
  <c r="G277" i="18" s="1"/>
  <c r="H278" i="18"/>
  <c r="H277" i="18" s="1"/>
  <c r="I278" i="18"/>
  <c r="I277" i="18" s="1"/>
  <c r="J278" i="18"/>
  <c r="J277" i="18" s="1"/>
  <c r="K278" i="18"/>
  <c r="K277" i="18" s="1"/>
  <c r="L278" i="18"/>
  <c r="L277" i="18" s="1"/>
  <c r="E279" i="18"/>
  <c r="E280" i="18"/>
  <c r="F283" i="18"/>
  <c r="F282" i="18" s="1"/>
  <c r="G283" i="18"/>
  <c r="G282" i="18" s="1"/>
  <c r="G281" i="18" s="1"/>
  <c r="H283" i="18"/>
  <c r="I283" i="18"/>
  <c r="I282" i="18" s="1"/>
  <c r="I281" i="18" s="1"/>
  <c r="J283" i="18"/>
  <c r="J282" i="18" s="1"/>
  <c r="J281" i="18" s="1"/>
  <c r="K283" i="18"/>
  <c r="K282" i="18" s="1"/>
  <c r="K281" i="18" s="1"/>
  <c r="L283" i="18"/>
  <c r="L282" i="18" s="1"/>
  <c r="L281" i="18" s="1"/>
  <c r="E284" i="18"/>
  <c r="E285" i="18"/>
  <c r="F288" i="18"/>
  <c r="G288" i="18"/>
  <c r="H288" i="18"/>
  <c r="I288" i="18"/>
  <c r="J288" i="18"/>
  <c r="K288" i="18"/>
  <c r="L288" i="18"/>
  <c r="E289" i="18"/>
  <c r="E290" i="18"/>
  <c r="E291" i="18"/>
  <c r="E293" i="18"/>
  <c r="F294" i="18"/>
  <c r="G294" i="18"/>
  <c r="H294" i="18"/>
  <c r="I294" i="18"/>
  <c r="J294" i="18"/>
  <c r="K294" i="18"/>
  <c r="L294" i="18"/>
  <c r="E295" i="18"/>
  <c r="E296" i="18"/>
  <c r="E297" i="18"/>
  <c r="F298" i="18"/>
  <c r="G298" i="18"/>
  <c r="H298" i="18"/>
  <c r="I298" i="18"/>
  <c r="J298" i="18"/>
  <c r="K298" i="18"/>
  <c r="L298" i="18"/>
  <c r="E299" i="18"/>
  <c r="E300" i="18"/>
  <c r="E301" i="18"/>
  <c r="E302" i="18"/>
  <c r="E303" i="18"/>
  <c r="F305" i="18"/>
  <c r="G305" i="18"/>
  <c r="H305" i="18"/>
  <c r="I305" i="18"/>
  <c r="J305" i="18"/>
  <c r="K305" i="18"/>
  <c r="L305" i="18"/>
  <c r="E306" i="18"/>
  <c r="E307" i="18"/>
  <c r="F308" i="18"/>
  <c r="G308" i="18"/>
  <c r="H308" i="18"/>
  <c r="I308" i="18"/>
  <c r="J308" i="18"/>
  <c r="K308" i="18"/>
  <c r="L308" i="18"/>
  <c r="E309" i="18"/>
  <c r="E310" i="18"/>
  <c r="F311" i="18"/>
  <c r="G311" i="18"/>
  <c r="H311" i="18"/>
  <c r="I311" i="18"/>
  <c r="J311" i="18"/>
  <c r="K311" i="18"/>
  <c r="L311" i="18"/>
  <c r="E312" i="18"/>
  <c r="E313" i="18"/>
  <c r="F314" i="18"/>
  <c r="G314" i="18"/>
  <c r="H314" i="18"/>
  <c r="I314" i="18"/>
  <c r="J314" i="18"/>
  <c r="K314" i="18"/>
  <c r="L314" i="18"/>
  <c r="E315" i="18"/>
  <c r="E316" i="18"/>
  <c r="E317" i="18"/>
  <c r="E318" i="18"/>
  <c r="F319" i="18"/>
  <c r="G319" i="18"/>
  <c r="H319" i="18"/>
  <c r="I319" i="18"/>
  <c r="J319" i="18"/>
  <c r="K319" i="18"/>
  <c r="L319" i="18"/>
  <c r="E320" i="18"/>
  <c r="E321" i="18"/>
  <c r="F322" i="18"/>
  <c r="G322" i="18"/>
  <c r="H322" i="18"/>
  <c r="I322" i="18"/>
  <c r="J322" i="18"/>
  <c r="K322" i="18"/>
  <c r="L322" i="18"/>
  <c r="E323" i="18"/>
  <c r="E324" i="18"/>
  <c r="E325" i="18"/>
  <c r="E326" i="18"/>
  <c r="F327" i="18"/>
  <c r="G327" i="18"/>
  <c r="H327" i="18"/>
  <c r="I327" i="18"/>
  <c r="J327" i="18"/>
  <c r="K327" i="18"/>
  <c r="L327" i="18"/>
  <c r="E328" i="18"/>
  <c r="E329" i="18"/>
  <c r="E330" i="18"/>
  <c r="E331" i="18"/>
  <c r="F332" i="18"/>
  <c r="G332" i="18"/>
  <c r="H332" i="18"/>
  <c r="I332" i="18"/>
  <c r="J332" i="18"/>
  <c r="K332" i="18"/>
  <c r="L332" i="18"/>
  <c r="E333" i="18"/>
  <c r="E334" i="18"/>
  <c r="E335" i="18"/>
  <c r="E336" i="18"/>
  <c r="F337" i="18"/>
  <c r="G337" i="18"/>
  <c r="H337" i="18"/>
  <c r="I337" i="18"/>
  <c r="J337" i="18"/>
  <c r="K337" i="18"/>
  <c r="L337" i="18"/>
  <c r="E338" i="18"/>
  <c r="E339" i="18"/>
  <c r="E340" i="18"/>
  <c r="E341" i="18"/>
  <c r="F342" i="18"/>
  <c r="G342" i="18"/>
  <c r="H342" i="18"/>
  <c r="I342" i="18"/>
  <c r="J342" i="18"/>
  <c r="K342" i="18"/>
  <c r="L342" i="18"/>
  <c r="E343" i="18"/>
  <c r="E344" i="18"/>
  <c r="E345" i="18"/>
  <c r="E346" i="18"/>
  <c r="F347" i="18"/>
  <c r="G347" i="18"/>
  <c r="H347" i="18"/>
  <c r="I347" i="18"/>
  <c r="J347" i="18"/>
  <c r="K347" i="18"/>
  <c r="L347" i="18"/>
  <c r="E348" i="18"/>
  <c r="E349" i="18"/>
  <c r="E350" i="18"/>
  <c r="E351" i="18"/>
  <c r="F352" i="18"/>
  <c r="G352" i="18"/>
  <c r="H352" i="18"/>
  <c r="I352" i="18"/>
  <c r="J352" i="18"/>
  <c r="K352" i="18"/>
  <c r="L352" i="18"/>
  <c r="E353" i="18"/>
  <c r="E354" i="18"/>
  <c r="E355" i="18"/>
  <c r="F356" i="18"/>
  <c r="G356" i="18"/>
  <c r="H356" i="18"/>
  <c r="I356" i="18"/>
  <c r="J356" i="18"/>
  <c r="K356" i="18"/>
  <c r="L356" i="18"/>
  <c r="E357" i="18"/>
  <c r="E358" i="18"/>
  <c r="E359" i="18"/>
  <c r="E360" i="18"/>
  <c r="F361" i="18"/>
  <c r="G361" i="18"/>
  <c r="H361" i="18"/>
  <c r="I361" i="18"/>
  <c r="J361" i="18"/>
  <c r="K361" i="18"/>
  <c r="L361" i="18"/>
  <c r="E362" i="18"/>
  <c r="E363" i="18"/>
  <c r="E364" i="18"/>
  <c r="E365" i="18"/>
  <c r="F366" i="18"/>
  <c r="G366" i="18"/>
  <c r="H366" i="18"/>
  <c r="I366" i="18"/>
  <c r="J366" i="18"/>
  <c r="K366" i="18"/>
  <c r="L366" i="18"/>
  <c r="E367" i="18"/>
  <c r="F369" i="18"/>
  <c r="G369" i="18"/>
  <c r="H369" i="18"/>
  <c r="I369" i="18"/>
  <c r="J369" i="18"/>
  <c r="K369" i="18"/>
  <c r="L369" i="18"/>
  <c r="E370" i="18"/>
  <c r="E371" i="18"/>
  <c r="E372" i="18"/>
  <c r="F373" i="18"/>
  <c r="G373" i="18"/>
  <c r="H373" i="18"/>
  <c r="I373" i="18"/>
  <c r="J373" i="18"/>
  <c r="K373" i="18"/>
  <c r="L373" i="18"/>
  <c r="E374" i="18"/>
  <c r="E375" i="18"/>
  <c r="E376" i="18"/>
  <c r="F377" i="18"/>
  <c r="G377" i="18"/>
  <c r="H377" i="18"/>
  <c r="I377" i="18"/>
  <c r="J377" i="18"/>
  <c r="K377" i="18"/>
  <c r="L377" i="18"/>
  <c r="E378" i="18"/>
  <c r="E379" i="18"/>
  <c r="E380" i="18"/>
  <c r="F381" i="18"/>
  <c r="G381" i="18"/>
  <c r="H381" i="18"/>
  <c r="I381" i="18"/>
  <c r="J381" i="18"/>
  <c r="K381" i="18"/>
  <c r="L381" i="18"/>
  <c r="E382" i="18"/>
  <c r="E383" i="18"/>
  <c r="E384" i="18"/>
  <c r="F385" i="18"/>
  <c r="G385" i="18"/>
  <c r="H385" i="18"/>
  <c r="I385" i="18"/>
  <c r="J385" i="18"/>
  <c r="K385" i="18"/>
  <c r="L385" i="18"/>
  <c r="E386" i="18"/>
  <c r="E387" i="18"/>
  <c r="E388" i="18"/>
  <c r="F389" i="18"/>
  <c r="G389" i="18"/>
  <c r="H389" i="18"/>
  <c r="I389" i="18"/>
  <c r="J389" i="18"/>
  <c r="K389" i="18"/>
  <c r="L389" i="18"/>
  <c r="E390" i="18"/>
  <c r="E391" i="18"/>
  <c r="E392" i="18"/>
  <c r="F393" i="18"/>
  <c r="G393" i="18"/>
  <c r="H393" i="18"/>
  <c r="I393" i="18"/>
  <c r="J393" i="18"/>
  <c r="K393" i="18"/>
  <c r="L393" i="18"/>
  <c r="E394" i="18"/>
  <c r="E395" i="18"/>
  <c r="E396" i="18"/>
  <c r="F397" i="18"/>
  <c r="G397" i="18"/>
  <c r="H397" i="18"/>
  <c r="I397" i="18"/>
  <c r="J397" i="18"/>
  <c r="K397" i="18"/>
  <c r="L397" i="18"/>
  <c r="E398" i="18"/>
  <c r="E399" i="18"/>
  <c r="E400" i="18"/>
  <c r="F401" i="18"/>
  <c r="G401" i="18"/>
  <c r="H401" i="18"/>
  <c r="I401" i="18"/>
  <c r="J401" i="18"/>
  <c r="K401" i="18"/>
  <c r="L401" i="18"/>
  <c r="E402" i="18"/>
  <c r="E403" i="18"/>
  <c r="E404" i="18"/>
  <c r="F405" i="18"/>
  <c r="G405" i="18"/>
  <c r="H405" i="18"/>
  <c r="I405" i="18"/>
  <c r="J405" i="18"/>
  <c r="K405" i="18"/>
  <c r="L405" i="18"/>
  <c r="E406" i="18"/>
  <c r="E407" i="18"/>
  <c r="E408" i="18"/>
  <c r="E409" i="18"/>
  <c r="F410" i="18"/>
  <c r="G410" i="18"/>
  <c r="H410" i="18"/>
  <c r="I410" i="18"/>
  <c r="J410" i="18"/>
  <c r="K410" i="18"/>
  <c r="L410" i="18"/>
  <c r="E411" i="18"/>
  <c r="E412" i="18"/>
  <c r="F413" i="18"/>
  <c r="G413" i="18"/>
  <c r="H413" i="18"/>
  <c r="I413" i="18"/>
  <c r="J413" i="18"/>
  <c r="K413" i="18"/>
  <c r="L413" i="18"/>
  <c r="E414" i="18"/>
  <c r="E415" i="18"/>
  <c r="Q96" i="20" l="1"/>
  <c r="E96" i="20"/>
  <c r="O207" i="20"/>
  <c r="O225" i="20"/>
  <c r="O242" i="20"/>
  <c r="O243" i="20"/>
  <c r="O226" i="20"/>
  <c r="F203" i="20"/>
  <c r="O206" i="20"/>
  <c r="R217" i="20"/>
  <c r="R234" i="20"/>
  <c r="O241" i="20"/>
  <c r="R250" i="20"/>
  <c r="R214" i="20"/>
  <c r="R230" i="20"/>
  <c r="R233" i="20"/>
  <c r="R246" i="20"/>
  <c r="R249" i="20"/>
  <c r="R257" i="20"/>
  <c r="J180" i="20"/>
  <c r="E141" i="20"/>
  <c r="R141" i="20" s="1"/>
  <c r="O142" i="20"/>
  <c r="R134" i="20"/>
  <c r="O115" i="20"/>
  <c r="Q50" i="20"/>
  <c r="Q108" i="20"/>
  <c r="R111" i="20"/>
  <c r="R112" i="20"/>
  <c r="E108" i="20"/>
  <c r="O108" i="20" s="1"/>
  <c r="O114" i="20"/>
  <c r="O120" i="20"/>
  <c r="E95" i="20"/>
  <c r="R95" i="20" s="1"/>
  <c r="R126" i="20"/>
  <c r="R129" i="20"/>
  <c r="R133" i="20"/>
  <c r="O140" i="20"/>
  <c r="E138" i="20"/>
  <c r="R138" i="20" s="1"/>
  <c r="R146" i="20"/>
  <c r="O147" i="20"/>
  <c r="R149" i="20"/>
  <c r="E150" i="20"/>
  <c r="I163" i="20"/>
  <c r="L163" i="20"/>
  <c r="I14" i="20"/>
  <c r="E32" i="20"/>
  <c r="F14" i="20"/>
  <c r="J14" i="20"/>
  <c r="E40" i="20"/>
  <c r="O259" i="20"/>
  <c r="O258" i="20"/>
  <c r="H163" i="20"/>
  <c r="F48" i="20"/>
  <c r="F13" i="20" s="1"/>
  <c r="F12" i="20" s="1"/>
  <c r="I185" i="20"/>
  <c r="J48" i="20"/>
  <c r="O62" i="20"/>
  <c r="Q208" i="20"/>
  <c r="E220" i="20"/>
  <c r="O220" i="20" s="1"/>
  <c r="Q228" i="20"/>
  <c r="E240" i="20"/>
  <c r="R240" i="20" s="1"/>
  <c r="E252" i="20"/>
  <c r="O252" i="20" s="1"/>
  <c r="R56" i="20"/>
  <c r="K67" i="20"/>
  <c r="L67" i="20" s="1"/>
  <c r="M67" i="20" s="1"/>
  <c r="K78" i="20"/>
  <c r="L78" i="20" s="1"/>
  <c r="M78" i="20" s="1"/>
  <c r="R90" i="20"/>
  <c r="E118" i="20"/>
  <c r="O119" i="20"/>
  <c r="O121" i="20"/>
  <c r="E125" i="20"/>
  <c r="R125" i="20" s="1"/>
  <c r="R127" i="20"/>
  <c r="R135" i="20"/>
  <c r="G167" i="20"/>
  <c r="E168" i="20"/>
  <c r="J167" i="20"/>
  <c r="R182" i="20"/>
  <c r="R188" i="20"/>
  <c r="R197" i="20"/>
  <c r="G203" i="20"/>
  <c r="R211" i="20"/>
  <c r="R215" i="20"/>
  <c r="R231" i="20"/>
  <c r="R235" i="20"/>
  <c r="R130" i="20"/>
  <c r="O63" i="20"/>
  <c r="K94" i="20"/>
  <c r="L94" i="20" s="1"/>
  <c r="M94" i="20" s="1"/>
  <c r="O100" i="20"/>
  <c r="O139" i="20"/>
  <c r="O143" i="20"/>
  <c r="I177" i="20"/>
  <c r="E177" i="20" s="1"/>
  <c r="F185" i="20"/>
  <c r="O264" i="20"/>
  <c r="E144" i="20"/>
  <c r="R109" i="20"/>
  <c r="G14" i="20"/>
  <c r="O55" i="20"/>
  <c r="R58" i="20"/>
  <c r="R67" i="20"/>
  <c r="R78" i="20"/>
  <c r="R86" i="20"/>
  <c r="R91" i="20"/>
  <c r="O102" i="20"/>
  <c r="Q105" i="20"/>
  <c r="K107" i="20"/>
  <c r="L107" i="20" s="1"/>
  <c r="M107" i="20" s="1"/>
  <c r="R128" i="20"/>
  <c r="R136" i="20"/>
  <c r="O165" i="20"/>
  <c r="R174" i="20"/>
  <c r="R189" i="20"/>
  <c r="E192" i="20"/>
  <c r="R198" i="20"/>
  <c r="E204" i="20"/>
  <c r="R204" i="20" s="1"/>
  <c r="R216" i="20"/>
  <c r="E224" i="20"/>
  <c r="R224" i="20" s="1"/>
  <c r="E236" i="20"/>
  <c r="R236" i="20" s="1"/>
  <c r="E256" i="20"/>
  <c r="R256" i="20" s="1"/>
  <c r="F260" i="20"/>
  <c r="E279" i="20"/>
  <c r="H14" i="20"/>
  <c r="K52" i="20"/>
  <c r="L52" i="20" s="1"/>
  <c r="M52" i="20" s="1"/>
  <c r="Q68" i="20"/>
  <c r="R94" i="20"/>
  <c r="R110" i="20"/>
  <c r="E122" i="20"/>
  <c r="R131" i="20"/>
  <c r="E173" i="20"/>
  <c r="R173" i="20" s="1"/>
  <c r="R193" i="20"/>
  <c r="R201" i="20"/>
  <c r="R219" i="20"/>
  <c r="R247" i="20"/>
  <c r="R251" i="20"/>
  <c r="E269" i="20"/>
  <c r="O269" i="20" s="1"/>
  <c r="R107" i="20"/>
  <c r="E145" i="20"/>
  <c r="R145" i="20" s="1"/>
  <c r="M163" i="20"/>
  <c r="E244" i="20"/>
  <c r="R244" i="20" s="1"/>
  <c r="L260" i="19"/>
  <c r="H252" i="19"/>
  <c r="F319" i="19"/>
  <c r="F277" i="19"/>
  <c r="L112" i="19"/>
  <c r="E70" i="19"/>
  <c r="F260" i="19"/>
  <c r="E44" i="19"/>
  <c r="E274" i="19"/>
  <c r="H285" i="19"/>
  <c r="G171" i="19"/>
  <c r="F43" i="19"/>
  <c r="F41" i="19" s="1"/>
  <c r="E39" i="19"/>
  <c r="E38" i="19"/>
  <c r="H277" i="19"/>
  <c r="K252" i="19"/>
  <c r="E87" i="19"/>
  <c r="F86" i="19"/>
  <c r="J260" i="19"/>
  <c r="F219" i="19"/>
  <c r="J154" i="19"/>
  <c r="F213" i="19"/>
  <c r="K230" i="18"/>
  <c r="J228" i="18"/>
  <c r="J34" i="18"/>
  <c r="R96" i="20"/>
  <c r="P266" i="20"/>
  <c r="Q266" i="20" s="1"/>
  <c r="O266" i="20"/>
  <c r="I48" i="20"/>
  <c r="P49" i="20"/>
  <c r="R59" i="20"/>
  <c r="O59" i="20"/>
  <c r="K59" i="20"/>
  <c r="L59" i="20" s="1"/>
  <c r="M59" i="20" s="1"/>
  <c r="R54" i="20"/>
  <c r="K54" i="20"/>
  <c r="L54" i="20" s="1"/>
  <c r="M54" i="20" s="1"/>
  <c r="R57" i="20"/>
  <c r="K57" i="20"/>
  <c r="L57" i="20" s="1"/>
  <c r="M57" i="20" s="1"/>
  <c r="R80" i="20"/>
  <c r="Q181" i="20"/>
  <c r="G180" i="20"/>
  <c r="E181" i="20"/>
  <c r="H262" i="20"/>
  <c r="Q262" i="20" s="1"/>
  <c r="P265" i="20"/>
  <c r="Q265" i="20" s="1"/>
  <c r="E15" i="20"/>
  <c r="O52" i="20"/>
  <c r="R55" i="20"/>
  <c r="K58" i="20"/>
  <c r="L58" i="20" s="1"/>
  <c r="M58" i="20" s="1"/>
  <c r="R68" i="20"/>
  <c r="H69" i="20"/>
  <c r="R71" i="20"/>
  <c r="K71" i="20"/>
  <c r="L71" i="20" s="1"/>
  <c r="M71" i="20" s="1"/>
  <c r="K72" i="20"/>
  <c r="L72" i="20" s="1"/>
  <c r="M72" i="20" s="1"/>
  <c r="O72" i="20"/>
  <c r="E73" i="20"/>
  <c r="Q73" i="20"/>
  <c r="R75" i="20"/>
  <c r="R81" i="20"/>
  <c r="K81" i="20"/>
  <c r="L81" i="20" s="1"/>
  <c r="M81" i="20" s="1"/>
  <c r="O81" i="20"/>
  <c r="R89" i="20"/>
  <c r="K89" i="20"/>
  <c r="L89" i="20" s="1"/>
  <c r="M89" i="20" s="1"/>
  <c r="R106" i="20"/>
  <c r="K106" i="20"/>
  <c r="R152" i="20"/>
  <c r="O152" i="20"/>
  <c r="R154" i="20"/>
  <c r="O154" i="20"/>
  <c r="R156" i="20"/>
  <c r="O156" i="20"/>
  <c r="R158" i="20"/>
  <c r="O158" i="20"/>
  <c r="R160" i="20"/>
  <c r="O160" i="20"/>
  <c r="O162" i="20"/>
  <c r="R162" i="20"/>
  <c r="O169" i="20"/>
  <c r="R169" i="20"/>
  <c r="O176" i="20"/>
  <c r="R176" i="20"/>
  <c r="Q281" i="20"/>
  <c r="E281" i="20"/>
  <c r="G278" i="20"/>
  <c r="E278" i="20" s="1"/>
  <c r="H49" i="20"/>
  <c r="O54" i="20"/>
  <c r="O57" i="20"/>
  <c r="O58" i="20"/>
  <c r="Q59" i="20"/>
  <c r="K65" i="20"/>
  <c r="O65" i="20"/>
  <c r="P66" i="20"/>
  <c r="H64" i="20"/>
  <c r="Q72" i="20"/>
  <c r="R76" i="20"/>
  <c r="K76" i="20"/>
  <c r="O80" i="20"/>
  <c r="R105" i="20"/>
  <c r="O105" i="20"/>
  <c r="E113" i="20"/>
  <c r="Q113" i="20"/>
  <c r="R123" i="20"/>
  <c r="O123" i="20"/>
  <c r="Q125" i="20"/>
  <c r="O141" i="20"/>
  <c r="E164" i="20"/>
  <c r="G163" i="20"/>
  <c r="R178" i="20"/>
  <c r="O208" i="20"/>
  <c r="R208" i="20"/>
  <c r="O244" i="20"/>
  <c r="R51" i="20"/>
  <c r="K51" i="20"/>
  <c r="L51" i="20" s="1"/>
  <c r="M51" i="20" s="1"/>
  <c r="Q53" i="20"/>
  <c r="E61" i="20"/>
  <c r="O68" i="20"/>
  <c r="P70" i="20"/>
  <c r="P69" i="20" s="1"/>
  <c r="Q69" i="20" s="1"/>
  <c r="R85" i="20"/>
  <c r="K85" i="20"/>
  <c r="L85" i="20" s="1"/>
  <c r="M85" i="20" s="1"/>
  <c r="R93" i="20"/>
  <c r="K93" i="20"/>
  <c r="L93" i="20" s="1"/>
  <c r="M93" i="20" s="1"/>
  <c r="O95" i="20"/>
  <c r="R151" i="20"/>
  <c r="O151" i="20"/>
  <c r="R153" i="20"/>
  <c r="O153" i="20"/>
  <c r="R155" i="20"/>
  <c r="O155" i="20"/>
  <c r="R157" i="20"/>
  <c r="O157" i="20"/>
  <c r="R159" i="20"/>
  <c r="O159" i="20"/>
  <c r="R161" i="20"/>
  <c r="O161" i="20"/>
  <c r="O168" i="20"/>
  <c r="R168" i="20"/>
  <c r="O173" i="20"/>
  <c r="E183" i="20"/>
  <c r="I180" i="20"/>
  <c r="O84" i="20"/>
  <c r="O88" i="20"/>
  <c r="O92" i="20"/>
  <c r="Q138" i="20"/>
  <c r="Q141" i="20"/>
  <c r="Q145" i="20"/>
  <c r="Q187" i="20"/>
  <c r="E187" i="20"/>
  <c r="G186" i="20"/>
  <c r="O192" i="20"/>
  <c r="R192" i="20"/>
  <c r="J185" i="20"/>
  <c r="O204" i="20"/>
  <c r="Q212" i="20"/>
  <c r="E212" i="20"/>
  <c r="R221" i="20"/>
  <c r="O221" i="20"/>
  <c r="R223" i="20"/>
  <c r="O223" i="20"/>
  <c r="R238" i="20"/>
  <c r="O238" i="20"/>
  <c r="O240" i="20"/>
  <c r="Q248" i="20"/>
  <c r="E248" i="20"/>
  <c r="R253" i="20"/>
  <c r="O253" i="20"/>
  <c r="R255" i="20"/>
  <c r="O255" i="20"/>
  <c r="O56" i="20"/>
  <c r="O79" i="20"/>
  <c r="O83" i="20"/>
  <c r="K84" i="20"/>
  <c r="L84" i="20" s="1"/>
  <c r="M84" i="20" s="1"/>
  <c r="O87" i="20"/>
  <c r="K88" i="20"/>
  <c r="L88" i="20" s="1"/>
  <c r="M88" i="20" s="1"/>
  <c r="O91" i="20"/>
  <c r="K92" i="20"/>
  <c r="L92" i="20" s="1"/>
  <c r="M92" i="20" s="1"/>
  <c r="R184" i="20"/>
  <c r="O184" i="20"/>
  <c r="E203" i="20"/>
  <c r="O228" i="20"/>
  <c r="R228" i="20"/>
  <c r="O279" i="20"/>
  <c r="R279" i="20"/>
  <c r="F163" i="20"/>
  <c r="J163" i="20"/>
  <c r="O166" i="20"/>
  <c r="R172" i="20"/>
  <c r="R175" i="20"/>
  <c r="R179" i="20"/>
  <c r="R220" i="20"/>
  <c r="R222" i="20"/>
  <c r="O222" i="20"/>
  <c r="O224" i="20"/>
  <c r="Q232" i="20"/>
  <c r="E232" i="20"/>
  <c r="R237" i="20"/>
  <c r="O237" i="20"/>
  <c r="R239" i="20"/>
  <c r="O239" i="20"/>
  <c r="R252" i="20"/>
  <c r="R254" i="20"/>
  <c r="O254" i="20"/>
  <c r="E268" i="20"/>
  <c r="G260" i="20"/>
  <c r="H272" i="20"/>
  <c r="E272" i="20" s="1"/>
  <c r="E273" i="20"/>
  <c r="R280" i="20"/>
  <c r="G191" i="20"/>
  <c r="E191" i="20" s="1"/>
  <c r="M171" i="19"/>
  <c r="L171" i="19"/>
  <c r="K171" i="19"/>
  <c r="L277" i="19"/>
  <c r="K71" i="19"/>
  <c r="L77" i="19"/>
  <c r="F252" i="19"/>
  <c r="L154" i="19"/>
  <c r="J179" i="19"/>
  <c r="K195" i="19"/>
  <c r="L86" i="19"/>
  <c r="L82" i="19" s="1"/>
  <c r="F146" i="19"/>
  <c r="E98" i="19"/>
  <c r="K86" i="19"/>
  <c r="K82" i="19" s="1"/>
  <c r="I77" i="19"/>
  <c r="E279" i="19"/>
  <c r="K260" i="19"/>
  <c r="E246" i="19"/>
  <c r="L219" i="19"/>
  <c r="I195" i="19"/>
  <c r="I154" i="19"/>
  <c r="F109" i="19"/>
  <c r="K37" i="19"/>
  <c r="E316" i="19"/>
  <c r="F285" i="19"/>
  <c r="K285" i="19"/>
  <c r="M260" i="19"/>
  <c r="J252" i="19"/>
  <c r="K154" i="19"/>
  <c r="G77" i="19"/>
  <c r="G75" i="19" s="1"/>
  <c r="E59" i="19"/>
  <c r="E55" i="19"/>
  <c r="E54" i="19"/>
  <c r="E53" i="19"/>
  <c r="I301" i="19"/>
  <c r="L179" i="19"/>
  <c r="E16" i="19"/>
  <c r="L301" i="19"/>
  <c r="E222" i="19"/>
  <c r="L195" i="19"/>
  <c r="I112" i="19"/>
  <c r="E89" i="19"/>
  <c r="E88" i="19"/>
  <c r="M77" i="19"/>
  <c r="E34" i="19"/>
  <c r="K277" i="19"/>
  <c r="L292" i="18"/>
  <c r="J111" i="18"/>
  <c r="G205" i="18"/>
  <c r="K103" i="18"/>
  <c r="K202" i="18"/>
  <c r="L193" i="18"/>
  <c r="I189" i="18"/>
  <c r="L205" i="18"/>
  <c r="H89" i="18"/>
  <c r="G65" i="18"/>
  <c r="G64" i="18" s="1"/>
  <c r="J54" i="18"/>
  <c r="G51" i="18"/>
  <c r="E389" i="18"/>
  <c r="L65" i="18"/>
  <c r="L64" i="18" s="1"/>
  <c r="J205" i="18"/>
  <c r="K185" i="18"/>
  <c r="E136" i="18"/>
  <c r="E117" i="18"/>
  <c r="E107" i="18"/>
  <c r="J97" i="18"/>
  <c r="F24" i="18"/>
  <c r="F21" i="18" s="1"/>
  <c r="E369" i="18"/>
  <c r="H169" i="18"/>
  <c r="G165" i="18"/>
  <c r="E102" i="18"/>
  <c r="F89" i="18"/>
  <c r="H69" i="18"/>
  <c r="K60" i="18"/>
  <c r="K59" i="18" s="1"/>
  <c r="L262" i="18"/>
  <c r="L261" i="18" s="1"/>
  <c r="E201" i="18"/>
  <c r="G189" i="18"/>
  <c r="J292" i="18"/>
  <c r="H139" i="18"/>
  <c r="L134" i="18"/>
  <c r="E121" i="18"/>
  <c r="H119" i="18"/>
  <c r="E109" i="18"/>
  <c r="E377" i="18"/>
  <c r="J262" i="18"/>
  <c r="J261" i="18" s="1"/>
  <c r="H173" i="18"/>
  <c r="F161" i="18"/>
  <c r="E28" i="18"/>
  <c r="L16" i="18"/>
  <c r="L15" i="18" s="1"/>
  <c r="L14" i="18" s="1"/>
  <c r="L202" i="18"/>
  <c r="H197" i="18"/>
  <c r="L181" i="18"/>
  <c r="I177" i="18"/>
  <c r="J287" i="18"/>
  <c r="J286" i="18" s="1"/>
  <c r="G197" i="18"/>
  <c r="E91" i="18"/>
  <c r="E81" i="18"/>
  <c r="L74" i="18"/>
  <c r="E68" i="18"/>
  <c r="E41" i="18"/>
  <c r="E33" i="18"/>
  <c r="J16" i="18"/>
  <c r="J15" i="18" s="1"/>
  <c r="J14" i="18" s="1"/>
  <c r="E101" i="18"/>
  <c r="H165" i="18"/>
  <c r="E131" i="18"/>
  <c r="K124" i="18"/>
  <c r="E113" i="18"/>
  <c r="H111" i="18"/>
  <c r="J103" i="18"/>
  <c r="F69" i="18"/>
  <c r="K65" i="18"/>
  <c r="K64" i="18" s="1"/>
  <c r="J60" i="18"/>
  <c r="J59" i="18" s="1"/>
  <c r="K51" i="18"/>
  <c r="K304" i="18"/>
  <c r="I292" i="18"/>
  <c r="K292" i="18"/>
  <c r="E258" i="18"/>
  <c r="J227" i="18"/>
  <c r="G227" i="18"/>
  <c r="I202" i="18"/>
  <c r="J193" i="18"/>
  <c r="G177" i="18"/>
  <c r="I169" i="18"/>
  <c r="E142" i="18"/>
  <c r="G111" i="18"/>
  <c r="H97" i="18"/>
  <c r="K89" i="18"/>
  <c r="H85" i="18"/>
  <c r="H80" i="18" s="1"/>
  <c r="G16" i="18"/>
  <c r="G15" i="18" s="1"/>
  <c r="G14" i="18" s="1"/>
  <c r="H292" i="18"/>
  <c r="H287" i="18" s="1"/>
  <c r="H286" i="18" s="1"/>
  <c r="E256" i="18"/>
  <c r="E245" i="18"/>
  <c r="I181" i="18"/>
  <c r="L161" i="18"/>
  <c r="K161" i="18"/>
  <c r="E154" i="18"/>
  <c r="H144" i="18"/>
  <c r="H103" i="18"/>
  <c r="G97" i="18"/>
  <c r="J64" i="18"/>
  <c r="E66" i="18"/>
  <c r="G60" i="18"/>
  <c r="G59" i="18" s="1"/>
  <c r="H24" i="18"/>
  <c r="H21" i="18" s="1"/>
  <c r="H20" i="18" s="1"/>
  <c r="F16" i="18"/>
  <c r="F15" i="18" s="1"/>
  <c r="E373" i="18"/>
  <c r="H217" i="18"/>
  <c r="H216" i="18" s="1"/>
  <c r="H205" i="18"/>
  <c r="G202" i="18"/>
  <c r="K197" i="18"/>
  <c r="J185" i="18"/>
  <c r="K129" i="18"/>
  <c r="E116" i="18"/>
  <c r="G103" i="18"/>
  <c r="K69" i="18"/>
  <c r="F60" i="18"/>
  <c r="E53" i="18"/>
  <c r="H51" i="18"/>
  <c r="E48" i="18"/>
  <c r="E46" i="18"/>
  <c r="E38" i="18"/>
  <c r="E342" i="18"/>
  <c r="I262" i="18"/>
  <c r="I261" i="18" s="1"/>
  <c r="E243" i="18"/>
  <c r="F193" i="18"/>
  <c r="H185" i="18"/>
  <c r="E172" i="18"/>
  <c r="E159" i="18"/>
  <c r="E157" i="18"/>
  <c r="E147" i="18"/>
  <c r="E118" i="18"/>
  <c r="K111" i="18"/>
  <c r="E108" i="18"/>
  <c r="K74" i="18"/>
  <c r="F65" i="18"/>
  <c r="F64" i="18" s="1"/>
  <c r="L60" i="18"/>
  <c r="L59" i="18" s="1"/>
  <c r="E294" i="18"/>
  <c r="E174" i="18"/>
  <c r="E138" i="18"/>
  <c r="K119" i="18"/>
  <c r="E366" i="18"/>
  <c r="E347" i="18"/>
  <c r="K177" i="18"/>
  <c r="L169" i="18"/>
  <c r="E163" i="18"/>
  <c r="J153" i="18"/>
  <c r="E150" i="18"/>
  <c r="F148" i="18"/>
  <c r="L144" i="18"/>
  <c r="K144" i="18"/>
  <c r="E110" i="18"/>
  <c r="E58" i="18"/>
  <c r="F54" i="18"/>
  <c r="K106" i="18"/>
  <c r="G86" i="19"/>
  <c r="I368" i="18"/>
  <c r="L304" i="18"/>
  <c r="I287" i="18"/>
  <c r="I286" i="18" s="1"/>
  <c r="I254" i="18"/>
  <c r="E190" i="18"/>
  <c r="F189" i="18"/>
  <c r="L185" i="18"/>
  <c r="K181" i="18"/>
  <c r="J165" i="18"/>
  <c r="H161" i="18"/>
  <c r="L153" i="18"/>
  <c r="H148" i="18"/>
  <c r="J139" i="18"/>
  <c r="F134" i="18"/>
  <c r="K114" i="18"/>
  <c r="E99" i="18"/>
  <c r="E87" i="18"/>
  <c r="E77" i="18"/>
  <c r="G74" i="18"/>
  <c r="E61" i="18"/>
  <c r="E304" i="19"/>
  <c r="K12" i="19"/>
  <c r="K11" i="19" s="1"/>
  <c r="H368" i="18"/>
  <c r="F292" i="18"/>
  <c r="F287" i="18" s="1"/>
  <c r="G193" i="18"/>
  <c r="G173" i="18"/>
  <c r="K169" i="18"/>
  <c r="I129" i="18"/>
  <c r="E127" i="18"/>
  <c r="E105" i="18"/>
  <c r="H100" i="18"/>
  <c r="L54" i="18"/>
  <c r="E25" i="18"/>
  <c r="E262" i="19"/>
  <c r="F112" i="19"/>
  <c r="K97" i="19"/>
  <c r="J304" i="18"/>
  <c r="E401" i="18"/>
  <c r="E314" i="18"/>
  <c r="F254" i="18"/>
  <c r="L217" i="18"/>
  <c r="L216" i="18" s="1"/>
  <c r="H114" i="18"/>
  <c r="E212" i="18"/>
  <c r="E327" i="18"/>
  <c r="K217" i="18"/>
  <c r="K216" i="18" s="1"/>
  <c r="F129" i="18"/>
  <c r="J124" i="18"/>
  <c r="E70" i="18"/>
  <c r="E55" i="18"/>
  <c r="K112" i="19"/>
  <c r="J82" i="19"/>
  <c r="F30" i="19"/>
  <c r="E207" i="18"/>
  <c r="E397" i="18"/>
  <c r="E393" i="18"/>
  <c r="E381" i="18"/>
  <c r="L368" i="18"/>
  <c r="F277" i="18"/>
  <c r="E278" i="18"/>
  <c r="E199" i="18"/>
  <c r="K193" i="18"/>
  <c r="G169" i="18"/>
  <c r="K148" i="18"/>
  <c r="I134" i="18"/>
  <c r="E93" i="18"/>
  <c r="E83" i="18"/>
  <c r="E313" i="19"/>
  <c r="K179" i="19"/>
  <c r="M146" i="19"/>
  <c r="E79" i="19"/>
  <c r="J43" i="19"/>
  <c r="J41" i="19" s="1"/>
  <c r="L37" i="19"/>
  <c r="H106" i="18"/>
  <c r="M43" i="19"/>
  <c r="M41" i="19" s="1"/>
  <c r="E413" i="18"/>
  <c r="E410" i="18"/>
  <c r="K368" i="18"/>
  <c r="E337" i="18"/>
  <c r="F304" i="18"/>
  <c r="E305" i="18"/>
  <c r="E275" i="18"/>
  <c r="K254" i="18"/>
  <c r="I217" i="18"/>
  <c r="I216" i="18" s="1"/>
  <c r="J177" i="18"/>
  <c r="F169" i="18"/>
  <c r="L165" i="18"/>
  <c r="J161" i="18"/>
  <c r="E155" i="18"/>
  <c r="E115" i="18"/>
  <c r="K100" i="18"/>
  <c r="M285" i="19"/>
  <c r="F97" i="19"/>
  <c r="F95" i="19" s="1"/>
  <c r="E61" i="19"/>
  <c r="J254" i="18"/>
  <c r="E247" i="18"/>
  <c r="I205" i="18"/>
  <c r="H202" i="18"/>
  <c r="E200" i="18"/>
  <c r="L197" i="18"/>
  <c r="K189" i="18"/>
  <c r="J189" i="18"/>
  <c r="I185" i="18"/>
  <c r="L173" i="18"/>
  <c r="J169" i="18"/>
  <c r="I165" i="18"/>
  <c r="E162" i="18"/>
  <c r="K153" i="18"/>
  <c r="E149" i="18"/>
  <c r="I139" i="18"/>
  <c r="J129" i="18"/>
  <c r="E126" i="18"/>
  <c r="L119" i="18"/>
  <c r="L114" i="18"/>
  <c r="L111" i="18"/>
  <c r="L106" i="18"/>
  <c r="L103" i="18"/>
  <c r="L100" i="18"/>
  <c r="L97" i="18"/>
  <c r="E92" i="18"/>
  <c r="G89" i="18"/>
  <c r="L85" i="18"/>
  <c r="E82" i="18"/>
  <c r="E67" i="18"/>
  <c r="H65" i="18"/>
  <c r="H64" i="18" s="1"/>
  <c r="E62" i="18"/>
  <c r="H60" i="18"/>
  <c r="H59" i="18" s="1"/>
  <c r="L51" i="18"/>
  <c r="E42" i="18"/>
  <c r="E34" i="18"/>
  <c r="H32" i="18"/>
  <c r="L21" i="18"/>
  <c r="L20" i="18" s="1"/>
  <c r="K16" i="18"/>
  <c r="K15" i="18" s="1"/>
  <c r="K14" i="18" s="1"/>
  <c r="E302" i="19"/>
  <c r="E283" i="19"/>
  <c r="J277" i="19"/>
  <c r="J219" i="19"/>
  <c r="H219" i="19"/>
  <c r="F195" i="19"/>
  <c r="E152" i="19"/>
  <c r="L146" i="19"/>
  <c r="M130" i="19"/>
  <c r="J112" i="19"/>
  <c r="J97" i="19"/>
  <c r="J95" i="19" s="1"/>
  <c r="J90" i="19" s="1"/>
  <c r="E78" i="19"/>
  <c r="E52" i="19"/>
  <c r="I43" i="19"/>
  <c r="I41" i="19" s="1"/>
  <c r="M18" i="19"/>
  <c r="M17" i="19" s="1"/>
  <c r="E15" i="19"/>
  <c r="E43" i="18"/>
  <c r="E35" i="18"/>
  <c r="G32" i="18"/>
  <c r="E200" i="19"/>
  <c r="M195" i="19"/>
  <c r="E142" i="19"/>
  <c r="F130" i="19"/>
  <c r="E104" i="19"/>
  <c r="I95" i="19"/>
  <c r="E84" i="19"/>
  <c r="E46" i="19"/>
  <c r="H43" i="19"/>
  <c r="H41" i="19" s="1"/>
  <c r="J37" i="19"/>
  <c r="L18" i="19"/>
  <c r="L17" i="19" s="1"/>
  <c r="F12" i="19"/>
  <c r="G262" i="18"/>
  <c r="G261" i="18" s="1"/>
  <c r="H254" i="18"/>
  <c r="E220" i="18"/>
  <c r="F217" i="18"/>
  <c r="F216" i="18" s="1"/>
  <c r="E203" i="18"/>
  <c r="I193" i="18"/>
  <c r="G185" i="18"/>
  <c r="H181" i="18"/>
  <c r="G181" i="18"/>
  <c r="E180" i="18"/>
  <c r="L177" i="18"/>
  <c r="K173" i="18"/>
  <c r="J173" i="18"/>
  <c r="E164" i="18"/>
  <c r="I153" i="18"/>
  <c r="E151" i="18"/>
  <c r="J144" i="18"/>
  <c r="K134" i="18"/>
  <c r="H129" i="18"/>
  <c r="E128" i="18"/>
  <c r="L124" i="18"/>
  <c r="J119" i="18"/>
  <c r="J114" i="18"/>
  <c r="J106" i="18"/>
  <c r="J100" i="18"/>
  <c r="E94" i="18"/>
  <c r="K85" i="18"/>
  <c r="K80" i="18" s="1"/>
  <c r="J85" i="18"/>
  <c r="E84" i="18"/>
  <c r="J74" i="18"/>
  <c r="E75" i="18"/>
  <c r="E71" i="18"/>
  <c r="K54" i="18"/>
  <c r="E44" i="18"/>
  <c r="E36" i="18"/>
  <c r="F32" i="18"/>
  <c r="K24" i="18"/>
  <c r="K21" i="18" s="1"/>
  <c r="K20" i="18" s="1"/>
  <c r="E17" i="18"/>
  <c r="E308" i="19"/>
  <c r="E297" i="19"/>
  <c r="G260" i="19"/>
  <c r="M252" i="19"/>
  <c r="G236" i="19"/>
  <c r="M154" i="19"/>
  <c r="J146" i="19"/>
  <c r="E100" i="19"/>
  <c r="H97" i="19"/>
  <c r="H95" i="19" s="1"/>
  <c r="F77" i="19"/>
  <c r="F75" i="19" s="1"/>
  <c r="I66" i="19"/>
  <c r="G51" i="19"/>
  <c r="E45" i="19"/>
  <c r="G43" i="19"/>
  <c r="K30" i="19"/>
  <c r="M12" i="19"/>
  <c r="M11" i="19" s="1"/>
  <c r="E311" i="18"/>
  <c r="H304" i="18"/>
  <c r="G292" i="18"/>
  <c r="E263" i="18"/>
  <c r="G254" i="18"/>
  <c r="I227" i="18"/>
  <c r="E206" i="18"/>
  <c r="E204" i="18"/>
  <c r="H189" i="18"/>
  <c r="I173" i="18"/>
  <c r="E167" i="18"/>
  <c r="F165" i="18"/>
  <c r="H153" i="18"/>
  <c r="E152" i="18"/>
  <c r="L148" i="18"/>
  <c r="I144" i="18"/>
  <c r="E141" i="18"/>
  <c r="F139" i="18"/>
  <c r="J134" i="18"/>
  <c r="E130" i="18"/>
  <c r="I114" i="18"/>
  <c r="I106" i="18"/>
  <c r="I100" i="18"/>
  <c r="E95" i="18"/>
  <c r="L89" i="18"/>
  <c r="E86" i="18"/>
  <c r="E76" i="18"/>
  <c r="H74" i="18"/>
  <c r="G69" i="18"/>
  <c r="E52" i="18"/>
  <c r="E50" i="18"/>
  <c r="E45" i="18"/>
  <c r="E37" i="18"/>
  <c r="J24" i="18"/>
  <c r="J21" i="18" s="1"/>
  <c r="J20" i="18" s="1"/>
  <c r="E23" i="18"/>
  <c r="E18" i="18"/>
  <c r="H16" i="18"/>
  <c r="H15" i="18" s="1"/>
  <c r="H14" i="18" s="1"/>
  <c r="F301" i="19"/>
  <c r="G277" i="19"/>
  <c r="L252" i="19"/>
  <c r="E220" i="19"/>
  <c r="E210" i="19"/>
  <c r="E202" i="19"/>
  <c r="F171" i="19"/>
  <c r="I146" i="19"/>
  <c r="E101" i="19"/>
  <c r="E99" i="19"/>
  <c r="G97" i="19"/>
  <c r="E71" i="19"/>
  <c r="E69" i="19"/>
  <c r="L51" i="19"/>
  <c r="L49" i="19" s="1"/>
  <c r="H37" i="19"/>
  <c r="J30" i="19"/>
  <c r="J18" i="19"/>
  <c r="J17" i="19" s="1"/>
  <c r="L12" i="19"/>
  <c r="L11" i="19" s="1"/>
  <c r="F153" i="18"/>
  <c r="J148" i="18"/>
  <c r="E143" i="18"/>
  <c r="L139" i="18"/>
  <c r="H134" i="18"/>
  <c r="E132" i="18"/>
  <c r="I124" i="18"/>
  <c r="E122" i="18"/>
  <c r="G119" i="18"/>
  <c r="G114" i="18"/>
  <c r="G106" i="18"/>
  <c r="G100" i="18"/>
  <c r="J89" i="18"/>
  <c r="E88" i="18"/>
  <c r="G85" i="18"/>
  <c r="E78" i="18"/>
  <c r="F74" i="18"/>
  <c r="E56" i="18"/>
  <c r="H54" i="18"/>
  <c r="E39" i="18"/>
  <c r="E26" i="18"/>
  <c r="E322" i="19"/>
  <c r="E258" i="19"/>
  <c r="M219" i="19"/>
  <c r="E207" i="19"/>
  <c r="M112" i="19"/>
  <c r="E107" i="19"/>
  <c r="M97" i="19"/>
  <c r="M95" i="19" s="1"/>
  <c r="M90" i="19" s="1"/>
  <c r="E94" i="19"/>
  <c r="K77" i="19"/>
  <c r="E64" i="19"/>
  <c r="J51" i="19"/>
  <c r="J49" i="19" s="1"/>
  <c r="F37" i="19"/>
  <c r="J12" i="19"/>
  <c r="J11" i="19" s="1"/>
  <c r="E145" i="18"/>
  <c r="E356" i="18"/>
  <c r="K287" i="18"/>
  <c r="K286" i="18" s="1"/>
  <c r="K262" i="18"/>
  <c r="K261" i="18" s="1"/>
  <c r="E250" i="18"/>
  <c r="E228" i="18"/>
  <c r="E225" i="18"/>
  <c r="J217" i="18"/>
  <c r="J216" i="18" s="1"/>
  <c r="K205" i="18"/>
  <c r="J202" i="18"/>
  <c r="E198" i="18"/>
  <c r="J181" i="18"/>
  <c r="H177" i="18"/>
  <c r="E175" i="18"/>
  <c r="F173" i="18"/>
  <c r="K165" i="18"/>
  <c r="I161" i="18"/>
  <c r="E156" i="18"/>
  <c r="I148" i="18"/>
  <c r="E146" i="18"/>
  <c r="F144" i="18"/>
  <c r="K139" i="18"/>
  <c r="E135" i="18"/>
  <c r="E133" i="18"/>
  <c r="L129" i="18"/>
  <c r="H124" i="18"/>
  <c r="E123" i="18"/>
  <c r="F119" i="18"/>
  <c r="F114" i="18"/>
  <c r="F111" i="18"/>
  <c r="F106" i="18"/>
  <c r="F103" i="18"/>
  <c r="F100" i="18"/>
  <c r="F97" i="18"/>
  <c r="E90" i="18"/>
  <c r="F85" i="18"/>
  <c r="E79" i="18"/>
  <c r="L69" i="18"/>
  <c r="E57" i="18"/>
  <c r="G54" i="18"/>
  <c r="F51" i="18"/>
  <c r="E40" i="18"/>
  <c r="E30" i="18"/>
  <c r="E27" i="18"/>
  <c r="G24" i="18"/>
  <c r="G21" i="18" s="1"/>
  <c r="G20" i="18" s="1"/>
  <c r="K301" i="19"/>
  <c r="I277" i="19"/>
  <c r="H260" i="19"/>
  <c r="I252" i="19"/>
  <c r="E241" i="19"/>
  <c r="K236" i="19"/>
  <c r="J195" i="19"/>
  <c r="H195" i="19"/>
  <c r="K146" i="19"/>
  <c r="I86" i="19"/>
  <c r="I82" i="19" s="1"/>
  <c r="J77" i="19"/>
  <c r="J75" i="19" s="1"/>
  <c r="J74" i="19" s="1"/>
  <c r="E62" i="19"/>
  <c r="E60" i="19"/>
  <c r="K43" i="19"/>
  <c r="K41" i="19" s="1"/>
  <c r="M37" i="19"/>
  <c r="E33" i="19"/>
  <c r="E23" i="19"/>
  <c r="I12" i="19"/>
  <c r="I11" i="19" s="1"/>
  <c r="F18" i="19"/>
  <c r="F17" i="19" s="1"/>
  <c r="H12" i="19"/>
  <c r="H11" i="19" s="1"/>
  <c r="I30" i="19"/>
  <c r="I236" i="19"/>
  <c r="M27" i="19"/>
  <c r="M75" i="19"/>
  <c r="E80" i="19"/>
  <c r="E65" i="19"/>
  <c r="E35" i="19"/>
  <c r="I130" i="19"/>
  <c r="I129" i="19" s="1"/>
  <c r="E140" i="19"/>
  <c r="E135" i="19"/>
  <c r="G130" i="19"/>
  <c r="M30" i="19"/>
  <c r="L30" i="19"/>
  <c r="H27" i="19"/>
  <c r="E132" i="19"/>
  <c r="I27" i="19"/>
  <c r="E29" i="19"/>
  <c r="G27" i="19"/>
  <c r="J130" i="19"/>
  <c r="E28" i="19"/>
  <c r="L27" i="19"/>
  <c r="J27" i="19"/>
  <c r="E116" i="19"/>
  <c r="G285" i="19"/>
  <c r="E286" i="19"/>
  <c r="M301" i="19"/>
  <c r="L285" i="19"/>
  <c r="E293" i="19"/>
  <c r="J285" i="19"/>
  <c r="H301" i="19"/>
  <c r="I285" i="19"/>
  <c r="E260" i="19"/>
  <c r="E288" i="19"/>
  <c r="J236" i="19"/>
  <c r="E198" i="19"/>
  <c r="E81" i="19"/>
  <c r="I75" i="19"/>
  <c r="F66" i="19"/>
  <c r="K51" i="19"/>
  <c r="K49" i="19" s="1"/>
  <c r="I37" i="19"/>
  <c r="G301" i="19"/>
  <c r="E301" i="19" s="1"/>
  <c r="E238" i="19"/>
  <c r="H236" i="19"/>
  <c r="E85" i="19"/>
  <c r="I51" i="19"/>
  <c r="I49" i="19" s="1"/>
  <c r="L43" i="19"/>
  <c r="L41" i="19" s="1"/>
  <c r="E40" i="19"/>
  <c r="I18" i="19"/>
  <c r="I17" i="19" s="1"/>
  <c r="E14" i="19"/>
  <c r="J306" i="19"/>
  <c r="J301" i="19" s="1"/>
  <c r="E248" i="19"/>
  <c r="L236" i="19"/>
  <c r="E231" i="19"/>
  <c r="H229" i="19"/>
  <c r="H228" i="19" s="1"/>
  <c r="K219" i="19"/>
  <c r="F179" i="19"/>
  <c r="L130" i="19"/>
  <c r="E113" i="19"/>
  <c r="H112" i="19"/>
  <c r="M86" i="19"/>
  <c r="M82" i="19" s="1"/>
  <c r="F82" i="19"/>
  <c r="F74" i="19" s="1"/>
  <c r="K66" i="19"/>
  <c r="E58" i="19"/>
  <c r="E57" i="19"/>
  <c r="E56" i="19"/>
  <c r="H51" i="19"/>
  <c r="H49" i="19" s="1"/>
  <c r="K27" i="19"/>
  <c r="H18" i="19"/>
  <c r="H17" i="19" s="1"/>
  <c r="F11" i="19"/>
  <c r="F236" i="19"/>
  <c r="I219" i="19"/>
  <c r="E224" i="19"/>
  <c r="M179" i="19"/>
  <c r="K130" i="19"/>
  <c r="E122" i="19"/>
  <c r="G112" i="19"/>
  <c r="E112" i="19" s="1"/>
  <c r="E114" i="19"/>
  <c r="L97" i="19"/>
  <c r="L95" i="19" s="1"/>
  <c r="L90" i="19" s="1"/>
  <c r="J66" i="19"/>
  <c r="E22" i="19"/>
  <c r="E21" i="19"/>
  <c r="E173" i="19"/>
  <c r="H171" i="19"/>
  <c r="E171" i="19" s="1"/>
  <c r="M236" i="19"/>
  <c r="E196" i="19"/>
  <c r="I179" i="19"/>
  <c r="E148" i="19"/>
  <c r="G146" i="19"/>
  <c r="E123" i="19"/>
  <c r="K95" i="19"/>
  <c r="K90" i="19" s="1"/>
  <c r="F90" i="19"/>
  <c r="L75" i="19"/>
  <c r="E73" i="19"/>
  <c r="F51" i="19"/>
  <c r="F49" i="19" s="1"/>
  <c r="H30" i="19"/>
  <c r="I25" i="19"/>
  <c r="E254" i="19"/>
  <c r="G252" i="19"/>
  <c r="G219" i="19"/>
  <c r="E216" i="19"/>
  <c r="E187" i="19"/>
  <c r="K75" i="19"/>
  <c r="M51" i="19"/>
  <c r="M49" i="19" s="1"/>
  <c r="E48" i="19"/>
  <c r="E32" i="19"/>
  <c r="E31" i="19"/>
  <c r="E182" i="19"/>
  <c r="H180" i="19"/>
  <c r="H179" i="19" s="1"/>
  <c r="E156" i="19"/>
  <c r="H154" i="19"/>
  <c r="E154" i="19" s="1"/>
  <c r="I90" i="19"/>
  <c r="E186" i="19"/>
  <c r="E177" i="19"/>
  <c r="E168" i="19"/>
  <c r="H130" i="19"/>
  <c r="E125" i="19"/>
  <c r="E117" i="19"/>
  <c r="H105" i="19"/>
  <c r="E105" i="19" s="1"/>
  <c r="H86" i="19"/>
  <c r="H82" i="19" s="1"/>
  <c r="H77" i="19"/>
  <c r="H75" i="19" s="1"/>
  <c r="H68" i="19"/>
  <c r="H66" i="19" s="1"/>
  <c r="E36" i="19"/>
  <c r="E191" i="19"/>
  <c r="G102" i="19"/>
  <c r="E102" i="19" s="1"/>
  <c r="G93" i="19"/>
  <c r="G12" i="19"/>
  <c r="G195" i="19"/>
  <c r="G179" i="19"/>
  <c r="G47" i="19"/>
  <c r="E47" i="19" s="1"/>
  <c r="G30" i="19"/>
  <c r="G72" i="19"/>
  <c r="E72" i="19" s="1"/>
  <c r="G63" i="19"/>
  <c r="E63" i="19" s="1"/>
  <c r="G37" i="19"/>
  <c r="G20" i="19"/>
  <c r="E319" i="18"/>
  <c r="G304" i="18"/>
  <c r="E288" i="18"/>
  <c r="E385" i="18"/>
  <c r="G368" i="18"/>
  <c r="E322" i="18"/>
  <c r="E283" i="18"/>
  <c r="J197" i="18"/>
  <c r="E182" i="18"/>
  <c r="F181" i="18"/>
  <c r="E137" i="18"/>
  <c r="G134" i="18"/>
  <c r="F368" i="18"/>
  <c r="E332" i="18"/>
  <c r="L287" i="18"/>
  <c r="L286" i="18" s="1"/>
  <c r="E218" i="18"/>
  <c r="H193" i="18"/>
  <c r="F281" i="18"/>
  <c r="E140" i="18"/>
  <c r="G139" i="18"/>
  <c r="E352" i="18"/>
  <c r="E195" i="18"/>
  <c r="E188" i="18"/>
  <c r="F185" i="18"/>
  <c r="E104" i="18"/>
  <c r="I103" i="18"/>
  <c r="E405" i="18"/>
  <c r="L254" i="18"/>
  <c r="E255" i="18"/>
  <c r="H227" i="18"/>
  <c r="E196" i="18"/>
  <c r="L189" i="18"/>
  <c r="J368" i="18"/>
  <c r="E361" i="18"/>
  <c r="E308" i="18"/>
  <c r="I304" i="18"/>
  <c r="E298" i="18"/>
  <c r="E277" i="18"/>
  <c r="E266" i="18"/>
  <c r="H262" i="18"/>
  <c r="H261" i="18" s="1"/>
  <c r="G153" i="18"/>
  <c r="H282" i="18"/>
  <c r="H281" i="18" s="1"/>
  <c r="G217" i="18"/>
  <c r="G216" i="18" s="1"/>
  <c r="I197" i="18"/>
  <c r="E183" i="18"/>
  <c r="E98" i="18"/>
  <c r="I97" i="18"/>
  <c r="F197" i="18"/>
  <c r="E194" i="18"/>
  <c r="E184" i="18"/>
  <c r="E178" i="18"/>
  <c r="G158" i="18"/>
  <c r="E158" i="18" s="1"/>
  <c r="G124" i="18"/>
  <c r="E125" i="18"/>
  <c r="E179" i="18"/>
  <c r="F262" i="18"/>
  <c r="F227" i="18"/>
  <c r="F211" i="18"/>
  <c r="F205" i="18"/>
  <c r="F202" i="18"/>
  <c r="E170" i="18"/>
  <c r="E191" i="18"/>
  <c r="E171" i="18"/>
  <c r="E166" i="18"/>
  <c r="G144" i="18"/>
  <c r="F274" i="18"/>
  <c r="E192" i="18"/>
  <c r="E186" i="18"/>
  <c r="E176" i="18"/>
  <c r="G148" i="18"/>
  <c r="E120" i="18"/>
  <c r="I119" i="18"/>
  <c r="J32" i="18"/>
  <c r="E187" i="18"/>
  <c r="F177" i="18"/>
  <c r="E168" i="18"/>
  <c r="G161" i="18"/>
  <c r="G129" i="18"/>
  <c r="E112" i="18"/>
  <c r="I111" i="18"/>
  <c r="J69" i="18"/>
  <c r="J63" i="18" s="1"/>
  <c r="F124" i="18"/>
  <c r="F59" i="18"/>
  <c r="I89" i="18"/>
  <c r="I85" i="18"/>
  <c r="I74" i="18"/>
  <c r="I69" i="18"/>
  <c r="I65" i="18"/>
  <c r="I64" i="18" s="1"/>
  <c r="I60" i="18"/>
  <c r="I59" i="18" s="1"/>
  <c r="I54" i="18"/>
  <c r="I51" i="18"/>
  <c r="I49" i="18"/>
  <c r="E49" i="18" s="1"/>
  <c r="I47" i="18"/>
  <c r="E47" i="18" s="1"/>
  <c r="I32" i="18"/>
  <c r="I29" i="18"/>
  <c r="E29" i="18" s="1"/>
  <c r="I24" i="18"/>
  <c r="I22" i="18"/>
  <c r="I16" i="18"/>
  <c r="I15" i="18" s="1"/>
  <c r="I14" i="18" s="1"/>
  <c r="Q49" i="20" l="1"/>
  <c r="E49" i="20"/>
  <c r="I13" i="20"/>
  <c r="I12" i="20" s="1"/>
  <c r="I11" i="20" s="1"/>
  <c r="J13" i="20"/>
  <c r="J12" i="20" s="1"/>
  <c r="J11" i="20" s="1"/>
  <c r="R108" i="20"/>
  <c r="O138" i="20"/>
  <c r="O145" i="20"/>
  <c r="E14" i="20"/>
  <c r="F11" i="20"/>
  <c r="E167" i="20"/>
  <c r="O256" i="20"/>
  <c r="R269" i="20"/>
  <c r="O236" i="20"/>
  <c r="O125" i="20"/>
  <c r="E252" i="19"/>
  <c r="J129" i="19"/>
  <c r="J115" i="19" s="1"/>
  <c r="K235" i="19"/>
  <c r="K74" i="19"/>
  <c r="G41" i="19"/>
  <c r="E236" i="19"/>
  <c r="J25" i="19"/>
  <c r="J24" i="19" s="1"/>
  <c r="J10" i="19" s="1"/>
  <c r="H25" i="19"/>
  <c r="F235" i="19"/>
  <c r="F218" i="19" s="1"/>
  <c r="E86" i="19"/>
  <c r="R262" i="20"/>
  <c r="K34" i="18"/>
  <c r="K32" i="18" s="1"/>
  <c r="L230" i="18"/>
  <c r="K228" i="18"/>
  <c r="K227" i="18" s="1"/>
  <c r="O96" i="20"/>
  <c r="F108" i="19"/>
  <c r="R266" i="20"/>
  <c r="O69" i="20"/>
  <c r="R69" i="20"/>
  <c r="O248" i="20"/>
  <c r="R248" i="20"/>
  <c r="R183" i="20"/>
  <c r="O183" i="20"/>
  <c r="O61" i="20"/>
  <c r="R61" i="20"/>
  <c r="K61" i="20"/>
  <c r="L61" i="20" s="1"/>
  <c r="M61" i="20" s="1"/>
  <c r="O281" i="20"/>
  <c r="R281" i="20"/>
  <c r="R50" i="20"/>
  <c r="O50" i="20"/>
  <c r="K50" i="20"/>
  <c r="H261" i="20"/>
  <c r="H260" i="20"/>
  <c r="H185" i="20" s="1"/>
  <c r="E180" i="20"/>
  <c r="R70" i="20"/>
  <c r="O70" i="20"/>
  <c r="K70" i="20"/>
  <c r="O64" i="20"/>
  <c r="L65" i="20"/>
  <c r="G185" i="20"/>
  <c r="E186" i="20"/>
  <c r="R53" i="20"/>
  <c r="O53" i="20"/>
  <c r="K53" i="20"/>
  <c r="L53" i="20" s="1"/>
  <c r="M53" i="20" s="1"/>
  <c r="E163" i="20"/>
  <c r="R113" i="20"/>
  <c r="O113" i="20"/>
  <c r="L76" i="20"/>
  <c r="M76" i="20" s="1"/>
  <c r="K75" i="20"/>
  <c r="K74" i="20" s="1"/>
  <c r="K73" i="20" s="1"/>
  <c r="K66" i="20"/>
  <c r="L66" i="20" s="1"/>
  <c r="M66" i="20" s="1"/>
  <c r="O66" i="20"/>
  <c r="R66" i="20"/>
  <c r="H48" i="20"/>
  <c r="H13" i="20" s="1"/>
  <c r="H12" i="20" s="1"/>
  <c r="L106" i="20"/>
  <c r="K105" i="20"/>
  <c r="R265" i="20"/>
  <c r="O265" i="20"/>
  <c r="Q64" i="20"/>
  <c r="O232" i="20"/>
  <c r="R232" i="20"/>
  <c r="O212" i="20"/>
  <c r="R212" i="20"/>
  <c r="O187" i="20"/>
  <c r="R187" i="20"/>
  <c r="P64" i="20"/>
  <c r="R64" i="20" s="1"/>
  <c r="Q66" i="20"/>
  <c r="O73" i="20"/>
  <c r="R73" i="20"/>
  <c r="O181" i="20"/>
  <c r="R181" i="20"/>
  <c r="Q70" i="20"/>
  <c r="K129" i="19"/>
  <c r="K115" i="19" s="1"/>
  <c r="L129" i="19"/>
  <c r="L115" i="19" s="1"/>
  <c r="F31" i="18"/>
  <c r="G31" i="18"/>
  <c r="G80" i="18"/>
  <c r="M129" i="19"/>
  <c r="M115" i="19" s="1"/>
  <c r="F25" i="19"/>
  <c r="F24" i="19" s="1"/>
  <c r="F10" i="19" s="1"/>
  <c r="G82" i="19"/>
  <c r="E82" i="19" s="1"/>
  <c r="L74" i="19"/>
  <c r="I235" i="19"/>
  <c r="I218" i="19" s="1"/>
  <c r="E97" i="19"/>
  <c r="E277" i="19"/>
  <c r="L71" i="19"/>
  <c r="L66" i="19" s="1"/>
  <c r="J235" i="19"/>
  <c r="J218" i="19" s="1"/>
  <c r="H24" i="19"/>
  <c r="J271" i="18"/>
  <c r="K73" i="18"/>
  <c r="K72" i="18" s="1"/>
  <c r="H73" i="18"/>
  <c r="H72" i="18" s="1"/>
  <c r="F80" i="18"/>
  <c r="F73" i="18" s="1"/>
  <c r="F72" i="18" s="1"/>
  <c r="E292" i="18"/>
  <c r="E54" i="18"/>
  <c r="G63" i="18"/>
  <c r="E106" i="18"/>
  <c r="H31" i="18"/>
  <c r="H19" i="18" s="1"/>
  <c r="H13" i="18" s="1"/>
  <c r="E368" i="18"/>
  <c r="L80" i="18"/>
  <c r="L73" i="18" s="1"/>
  <c r="L72" i="18" s="1"/>
  <c r="H63" i="18"/>
  <c r="E169" i="18"/>
  <c r="J31" i="18"/>
  <c r="J19" i="18" s="1"/>
  <c r="J13" i="18" s="1"/>
  <c r="H271" i="18"/>
  <c r="G215" i="18"/>
  <c r="G209" i="18" s="1"/>
  <c r="G208" i="18" s="1"/>
  <c r="E165" i="18"/>
  <c r="E103" i="18"/>
  <c r="J80" i="18"/>
  <c r="E100" i="18"/>
  <c r="G73" i="18"/>
  <c r="G72" i="18" s="1"/>
  <c r="E173" i="18"/>
  <c r="L63" i="18"/>
  <c r="K271" i="18"/>
  <c r="J160" i="18"/>
  <c r="E124" i="18"/>
  <c r="J96" i="18"/>
  <c r="E205" i="18"/>
  <c r="E189" i="18"/>
  <c r="I215" i="18"/>
  <c r="I209" i="18" s="1"/>
  <c r="I208" i="18" s="1"/>
  <c r="E89" i="18"/>
  <c r="E161" i="18"/>
  <c r="E139" i="18"/>
  <c r="E193" i="18"/>
  <c r="E65" i="18"/>
  <c r="H96" i="18"/>
  <c r="E304" i="18"/>
  <c r="E24" i="18"/>
  <c r="I80" i="18"/>
  <c r="I73" i="18" s="1"/>
  <c r="I72" i="18" s="1"/>
  <c r="E134" i="18"/>
  <c r="K63" i="18"/>
  <c r="E197" i="18"/>
  <c r="H215" i="18"/>
  <c r="H209" i="18" s="1"/>
  <c r="H208" i="18" s="1"/>
  <c r="E254" i="18"/>
  <c r="H160" i="18"/>
  <c r="F96" i="18"/>
  <c r="K160" i="18"/>
  <c r="I21" i="18"/>
  <c r="I20" i="18" s="1"/>
  <c r="E129" i="18"/>
  <c r="E148" i="18"/>
  <c r="E202" i="18"/>
  <c r="J215" i="18"/>
  <c r="J209" i="18" s="1"/>
  <c r="J208" i="18" s="1"/>
  <c r="E32" i="18"/>
  <c r="L96" i="18"/>
  <c r="E69" i="18"/>
  <c r="K96" i="18"/>
  <c r="E153" i="18"/>
  <c r="G160" i="18"/>
  <c r="I271" i="18"/>
  <c r="E195" i="19"/>
  <c r="G287" i="18"/>
  <c r="G286" i="18" s="1"/>
  <c r="G271" i="18" s="1"/>
  <c r="E114" i="18"/>
  <c r="I160" i="18"/>
  <c r="E177" i="18"/>
  <c r="E144" i="18"/>
  <c r="E181" i="18"/>
  <c r="E37" i="19"/>
  <c r="E146" i="19"/>
  <c r="K25" i="19"/>
  <c r="K24" i="19" s="1"/>
  <c r="K10" i="19" s="1"/>
  <c r="M25" i="19"/>
  <c r="F129" i="19"/>
  <c r="F115" i="19" s="1"/>
  <c r="L160" i="18"/>
  <c r="L271" i="18"/>
  <c r="E51" i="19"/>
  <c r="E43" i="19"/>
  <c r="J73" i="18"/>
  <c r="J72" i="18" s="1"/>
  <c r="L235" i="19"/>
  <c r="L218" i="19" s="1"/>
  <c r="E51" i="18"/>
  <c r="E111" i="18"/>
  <c r="E119" i="18"/>
  <c r="E185" i="18"/>
  <c r="H235" i="19"/>
  <c r="H218" i="19" s="1"/>
  <c r="E285" i="19"/>
  <c r="E41" i="19"/>
  <c r="K31" i="18"/>
  <c r="K19" i="18" s="1"/>
  <c r="K13" i="18" s="1"/>
  <c r="E227" i="18"/>
  <c r="G95" i="19"/>
  <c r="E95" i="19" s="1"/>
  <c r="L25" i="19"/>
  <c r="E228" i="19"/>
  <c r="M74" i="19"/>
  <c r="I115" i="19"/>
  <c r="I215" i="19" s="1"/>
  <c r="H129" i="19"/>
  <c r="H115" i="19" s="1"/>
  <c r="I24" i="19"/>
  <c r="E27" i="19"/>
  <c r="G49" i="19"/>
  <c r="E49" i="19" s="1"/>
  <c r="E30" i="19"/>
  <c r="G66" i="19"/>
  <c r="K218" i="19"/>
  <c r="E93" i="19"/>
  <c r="G91" i="19"/>
  <c r="E219" i="19"/>
  <c r="E75" i="19"/>
  <c r="G74" i="19"/>
  <c r="E68" i="19"/>
  <c r="H90" i="19"/>
  <c r="G129" i="19"/>
  <c r="E77" i="19"/>
  <c r="E130" i="19"/>
  <c r="E306" i="19"/>
  <c r="E179" i="19"/>
  <c r="H74" i="19"/>
  <c r="E20" i="19"/>
  <c r="G18" i="19"/>
  <c r="G25" i="19"/>
  <c r="G235" i="19"/>
  <c r="E229" i="19"/>
  <c r="I74" i="19"/>
  <c r="E180" i="19"/>
  <c r="E12" i="19"/>
  <c r="G11" i="19"/>
  <c r="E59" i="18"/>
  <c r="G96" i="18"/>
  <c r="E216" i="18"/>
  <c r="F215" i="18"/>
  <c r="E60" i="18"/>
  <c r="E15" i="18"/>
  <c r="F14" i="18"/>
  <c r="E262" i="18"/>
  <c r="F261" i="18"/>
  <c r="E261" i="18" s="1"/>
  <c r="E217" i="18"/>
  <c r="F20" i="18"/>
  <c r="E281" i="18"/>
  <c r="I63" i="18"/>
  <c r="E22" i="18"/>
  <c r="G19" i="18"/>
  <c r="G13" i="18" s="1"/>
  <c r="F160" i="18"/>
  <c r="F286" i="18"/>
  <c r="E282" i="18"/>
  <c r="I96" i="18"/>
  <c r="E97" i="18"/>
  <c r="E64" i="18"/>
  <c r="F63" i="18"/>
  <c r="E274" i="18"/>
  <c r="F273" i="18"/>
  <c r="I31" i="18"/>
  <c r="E85" i="18"/>
  <c r="E74" i="18"/>
  <c r="E211" i="18"/>
  <c r="F210" i="18"/>
  <c r="K215" i="18"/>
  <c r="K209" i="18" s="1"/>
  <c r="K208" i="18" s="1"/>
  <c r="E16" i="18"/>
  <c r="E185" i="20" l="1"/>
  <c r="H215" i="19"/>
  <c r="H110" i="19" s="1"/>
  <c r="J215" i="19"/>
  <c r="J214" i="19" s="1"/>
  <c r="J213" i="19" s="1"/>
  <c r="O262" i="20"/>
  <c r="L228" i="18"/>
  <c r="L227" i="18" s="1"/>
  <c r="L215" i="18" s="1"/>
  <c r="L209" i="18" s="1"/>
  <c r="L208" i="18" s="1"/>
  <c r="M214" i="19" s="1"/>
  <c r="M213" i="19" s="1"/>
  <c r="L34" i="18"/>
  <c r="L32" i="18" s="1"/>
  <c r="L31" i="18" s="1"/>
  <c r="L19" i="18" s="1"/>
  <c r="L13" i="18" s="1"/>
  <c r="L12" i="18" s="1"/>
  <c r="K214" i="19"/>
  <c r="K213" i="19" s="1"/>
  <c r="H11" i="20"/>
  <c r="Q260" i="20"/>
  <c r="E260" i="20"/>
  <c r="R260" i="20" s="1"/>
  <c r="O49" i="20"/>
  <c r="R49" i="20"/>
  <c r="L64" i="20"/>
  <c r="M65" i="20"/>
  <c r="M64" i="20" s="1"/>
  <c r="L70" i="20"/>
  <c r="K69" i="20"/>
  <c r="M106" i="20"/>
  <c r="M105" i="20" s="1"/>
  <c r="L105" i="20"/>
  <c r="K64" i="20"/>
  <c r="Q261" i="20"/>
  <c r="E261" i="20"/>
  <c r="Q185" i="20"/>
  <c r="L50" i="20"/>
  <c r="K49" i="20"/>
  <c r="K262" i="20"/>
  <c r="P48" i="20"/>
  <c r="L110" i="19"/>
  <c r="L24" i="19"/>
  <c r="L10" i="19" s="1"/>
  <c r="M71" i="19"/>
  <c r="M66" i="19" s="1"/>
  <c r="M24" i="19" s="1"/>
  <c r="M10" i="19" s="1"/>
  <c r="M277" i="19"/>
  <c r="M235" i="19" s="1"/>
  <c r="M218" i="19" s="1"/>
  <c r="M321" i="19" s="1"/>
  <c r="M111" i="19" s="1"/>
  <c r="E235" i="19"/>
  <c r="E66" i="19"/>
  <c r="G24" i="19"/>
  <c r="E24" i="19" s="1"/>
  <c r="E31" i="18"/>
  <c r="K320" i="19"/>
  <c r="K319" i="19" s="1"/>
  <c r="E80" i="18"/>
  <c r="E21" i="18"/>
  <c r="E96" i="18"/>
  <c r="J12" i="18"/>
  <c r="E287" i="18"/>
  <c r="L321" i="19"/>
  <c r="L111" i="19" s="1"/>
  <c r="E286" i="18"/>
  <c r="E215" i="18"/>
  <c r="K12" i="18"/>
  <c r="E160" i="18"/>
  <c r="H12" i="18"/>
  <c r="E63" i="18"/>
  <c r="G12" i="18"/>
  <c r="H10" i="19"/>
  <c r="I19" i="18"/>
  <c r="I13" i="18" s="1"/>
  <c r="I12" i="18" s="1"/>
  <c r="I321" i="19"/>
  <c r="I320" i="19" s="1"/>
  <c r="I319" i="19" s="1"/>
  <c r="J321" i="19"/>
  <c r="I214" i="19"/>
  <c r="I213" i="19" s="1"/>
  <c r="G218" i="19"/>
  <c r="E218" i="19" s="1"/>
  <c r="I10" i="19"/>
  <c r="E74" i="19"/>
  <c r="G17" i="19"/>
  <c r="E17" i="19" s="1"/>
  <c r="E18" i="19"/>
  <c r="E11" i="19"/>
  <c r="E129" i="19"/>
  <c r="G115" i="19"/>
  <c r="E91" i="19"/>
  <c r="G90" i="19"/>
  <c r="E90" i="19" s="1"/>
  <c r="E25" i="19"/>
  <c r="E210" i="18"/>
  <c r="F209" i="18"/>
  <c r="E14" i="18"/>
  <c r="E20" i="18"/>
  <c r="F19" i="18"/>
  <c r="E273" i="18"/>
  <c r="F272" i="18"/>
  <c r="E72" i="18"/>
  <c r="E73" i="18"/>
  <c r="J110" i="19" l="1"/>
  <c r="O260" i="20"/>
  <c r="R261" i="20"/>
  <c r="O261" i="20"/>
  <c r="M50" i="20"/>
  <c r="M49" i="20" s="1"/>
  <c r="L49" i="20"/>
  <c r="M70" i="20"/>
  <c r="M69" i="20" s="1"/>
  <c r="L69" i="20"/>
  <c r="K261" i="20"/>
  <c r="K260" i="20"/>
  <c r="K185" i="20" s="1"/>
  <c r="R185" i="20"/>
  <c r="O185" i="20"/>
  <c r="M262" i="20"/>
  <c r="L262" i="20"/>
  <c r="L214" i="19"/>
  <c r="L213" i="19" s="1"/>
  <c r="K110" i="19"/>
  <c r="M320" i="19"/>
  <c r="M319" i="19" s="1"/>
  <c r="E10" i="19"/>
  <c r="L320" i="19"/>
  <c r="L319" i="19" s="1"/>
  <c r="K111" i="19"/>
  <c r="L109" i="19"/>
  <c r="L108" i="19" s="1"/>
  <c r="E19" i="18"/>
  <c r="I110" i="19"/>
  <c r="H320" i="19"/>
  <c r="H319" i="19" s="1"/>
  <c r="H111" i="19"/>
  <c r="H109" i="19" s="1"/>
  <c r="H108" i="19" s="1"/>
  <c r="I111" i="19"/>
  <c r="M110" i="19"/>
  <c r="M109" i="19" s="1"/>
  <c r="M108" i="19" s="1"/>
  <c r="H214" i="19"/>
  <c r="H213" i="19" s="1"/>
  <c r="J320" i="19"/>
  <c r="J319" i="19" s="1"/>
  <c r="J111" i="19"/>
  <c r="J109" i="19" s="1"/>
  <c r="J108" i="19" s="1"/>
  <c r="F13" i="18"/>
  <c r="E13" i="18" s="1"/>
  <c r="G10" i="19"/>
  <c r="E115" i="19"/>
  <c r="E272" i="18"/>
  <c r="F271" i="18"/>
  <c r="E271" i="18" s="1"/>
  <c r="E209" i="18"/>
  <c r="F208" i="18"/>
  <c r="E208" i="18" s="1"/>
  <c r="G215" i="19" l="1"/>
  <c r="L261" i="20"/>
  <c r="L260" i="20"/>
  <c r="L185" i="20" s="1"/>
  <c r="M261" i="20"/>
  <c r="M260" i="20"/>
  <c r="M185" i="20" s="1"/>
  <c r="K109" i="19"/>
  <c r="K108" i="19" s="1"/>
  <c r="I109" i="19"/>
  <c r="I108" i="19" s="1"/>
  <c r="F12" i="18"/>
  <c r="E12" i="18" s="1"/>
  <c r="E215" i="19"/>
  <c r="G214" i="19" l="1"/>
  <c r="E214" i="19" s="1"/>
  <c r="G110" i="19"/>
  <c r="E321" i="19"/>
  <c r="G111" i="19"/>
  <c r="E111" i="19" s="1"/>
  <c r="G320" i="19"/>
  <c r="E110" i="19" l="1"/>
  <c r="G109" i="19"/>
  <c r="E109" i="19" s="1"/>
  <c r="G213" i="19"/>
  <c r="E213" i="19" s="1"/>
  <c r="E320" i="19"/>
  <c r="G319" i="19"/>
  <c r="E319" i="19" s="1"/>
  <c r="G108" i="19" l="1"/>
  <c r="E108" i="19" s="1"/>
  <c r="H57" i="12" l="1"/>
  <c r="J57" i="12"/>
  <c r="I57" i="12"/>
  <c r="G57" i="12"/>
  <c r="I70" i="12" l="1"/>
  <c r="G70" i="12"/>
  <c r="J70" i="12"/>
  <c r="G68" i="12" l="1"/>
  <c r="I78" i="12"/>
  <c r="H78" i="12"/>
  <c r="G66" i="12"/>
  <c r="I64" i="12"/>
  <c r="H64" i="12"/>
  <c r="G64" i="12"/>
  <c r="H53" i="12"/>
  <c r="G53" i="12"/>
  <c r="I48" i="12"/>
  <c r="H48" i="12"/>
  <c r="I263" i="12"/>
  <c r="H263" i="12"/>
  <c r="G78" i="12" l="1"/>
  <c r="E58" i="12"/>
  <c r="H68" i="12"/>
  <c r="G48" i="12" l="1"/>
  <c r="E28" i="13" l="1"/>
  <c r="E40" i="13" l="1"/>
  <c r="E39" i="13"/>
  <c r="E32" i="13"/>
  <c r="E31" i="13"/>
  <c r="E30" i="13"/>
  <c r="E26" i="13"/>
  <c r="C26" i="13"/>
  <c r="E25" i="13"/>
  <c r="E24" i="13"/>
  <c r="E23" i="13"/>
  <c r="E22" i="13"/>
  <c r="E21" i="13"/>
  <c r="E20" i="13"/>
  <c r="E19" i="13"/>
  <c r="C19" i="13"/>
  <c r="E18" i="13"/>
  <c r="E17" i="13"/>
  <c r="E16" i="13"/>
  <c r="E15" i="13"/>
  <c r="E14" i="13"/>
  <c r="E13" i="13"/>
  <c r="E11" i="13"/>
  <c r="E10" i="13"/>
  <c r="E9" i="13"/>
  <c r="E8" i="13"/>
  <c r="E7" i="13"/>
  <c r="E6" i="13"/>
  <c r="E27" i="13" l="1"/>
  <c r="E29" i="13" s="1"/>
  <c r="E33" i="13"/>
  <c r="E34" i="13"/>
  <c r="E35" i="13" l="1"/>
  <c r="E280" i="12" l="1"/>
  <c r="J279" i="12"/>
  <c r="I279" i="12"/>
  <c r="I276" i="12" s="1"/>
  <c r="H279" i="12"/>
  <c r="G279" i="12"/>
  <c r="F279" i="12"/>
  <c r="E278" i="12"/>
  <c r="J277" i="12"/>
  <c r="I277" i="12"/>
  <c r="H277" i="12"/>
  <c r="G277" i="12"/>
  <c r="F277" i="12"/>
  <c r="E275" i="12"/>
  <c r="E274" i="12"/>
  <c r="E273" i="12"/>
  <c r="E272" i="12"/>
  <c r="J271" i="12"/>
  <c r="J270" i="12" s="1"/>
  <c r="I271" i="12"/>
  <c r="I270" i="12" s="1"/>
  <c r="H271" i="12"/>
  <c r="H270" i="12" s="1"/>
  <c r="G271" i="12"/>
  <c r="F271" i="12"/>
  <c r="F270" i="12" s="1"/>
  <c r="E269" i="12"/>
  <c r="E268" i="12"/>
  <c r="J267" i="12"/>
  <c r="J266" i="12" s="1"/>
  <c r="I267" i="12"/>
  <c r="I266" i="12" s="1"/>
  <c r="H267" i="12"/>
  <c r="G267" i="12"/>
  <c r="G266" i="12" s="1"/>
  <c r="F267" i="12"/>
  <c r="F266" i="12" s="1"/>
  <c r="E265" i="12"/>
  <c r="E263" i="12"/>
  <c r="E262" i="12"/>
  <c r="E261" i="12"/>
  <c r="J260" i="12"/>
  <c r="I260" i="12"/>
  <c r="M571" i="9" s="1"/>
  <c r="G260" i="12"/>
  <c r="I571" i="9" s="1"/>
  <c r="E257" i="12"/>
  <c r="E256" i="12"/>
  <c r="E255" i="12"/>
  <c r="J254" i="12"/>
  <c r="I254" i="12"/>
  <c r="H254" i="12"/>
  <c r="G254" i="12"/>
  <c r="F254" i="12"/>
  <c r="E253" i="12"/>
  <c r="E252" i="12"/>
  <c r="E251" i="12"/>
  <c r="J250" i="12"/>
  <c r="I250" i="12"/>
  <c r="H250" i="12"/>
  <c r="G250" i="12"/>
  <c r="F250" i="12"/>
  <c r="E249" i="12"/>
  <c r="E248" i="12"/>
  <c r="E247" i="12"/>
  <c r="J246" i="12"/>
  <c r="I246" i="12"/>
  <c r="H246" i="12"/>
  <c r="G246" i="12"/>
  <c r="F246" i="12"/>
  <c r="E245" i="12"/>
  <c r="E244" i="12"/>
  <c r="E243" i="12"/>
  <c r="J242" i="12"/>
  <c r="I242" i="12"/>
  <c r="H242" i="12"/>
  <c r="G242" i="12"/>
  <c r="F242" i="12"/>
  <c r="E241" i="12"/>
  <c r="E240" i="12"/>
  <c r="E239" i="12"/>
  <c r="J238" i="12"/>
  <c r="I238" i="12"/>
  <c r="H238" i="12"/>
  <c r="G238" i="12"/>
  <c r="F238" i="12"/>
  <c r="E237" i="12"/>
  <c r="E236" i="12"/>
  <c r="E235" i="12"/>
  <c r="J234" i="12"/>
  <c r="I234" i="12"/>
  <c r="H234" i="12"/>
  <c r="G234" i="12"/>
  <c r="F234" i="12"/>
  <c r="E233" i="12"/>
  <c r="E232" i="12"/>
  <c r="E231" i="12"/>
  <c r="J230" i="12"/>
  <c r="I230" i="12"/>
  <c r="H230" i="12"/>
  <c r="G230" i="12"/>
  <c r="F230" i="12"/>
  <c r="E229" i="12"/>
  <c r="E228" i="12"/>
  <c r="E227" i="12"/>
  <c r="J226" i="12"/>
  <c r="I226" i="12"/>
  <c r="H226" i="12"/>
  <c r="G226" i="12"/>
  <c r="F226" i="12"/>
  <c r="E225" i="12"/>
  <c r="E224" i="12"/>
  <c r="E223" i="12"/>
  <c r="J222" i="12"/>
  <c r="I222" i="12"/>
  <c r="H222" i="12"/>
  <c r="G222" i="12"/>
  <c r="F222" i="12"/>
  <c r="E221" i="12"/>
  <c r="E220" i="12"/>
  <c r="E219" i="12"/>
  <c r="J218" i="12"/>
  <c r="I218" i="12"/>
  <c r="H218" i="12"/>
  <c r="G218" i="12"/>
  <c r="F218" i="12"/>
  <c r="E217" i="12"/>
  <c r="E216" i="12"/>
  <c r="E215" i="12"/>
  <c r="E214" i="12"/>
  <c r="E213" i="12"/>
  <c r="E212" i="12"/>
  <c r="E211" i="12"/>
  <c r="J210" i="12"/>
  <c r="I210" i="12"/>
  <c r="H210" i="12"/>
  <c r="G210" i="12"/>
  <c r="F210" i="12"/>
  <c r="E209" i="12"/>
  <c r="E208" i="12"/>
  <c r="E207" i="12"/>
  <c r="J206" i="12"/>
  <c r="I206" i="12"/>
  <c r="H206" i="12"/>
  <c r="G206" i="12"/>
  <c r="F206" i="12"/>
  <c r="E205" i="12"/>
  <c r="E204" i="12"/>
  <c r="E203" i="12"/>
  <c r="J202" i="12"/>
  <c r="I202" i="12"/>
  <c r="H202" i="12"/>
  <c r="G202" i="12"/>
  <c r="F202" i="12"/>
  <c r="E200" i="12"/>
  <c r="E199" i="12"/>
  <c r="E198" i="12"/>
  <c r="E197" i="12"/>
  <c r="E196" i="12"/>
  <c r="E195" i="12"/>
  <c r="E194" i="12"/>
  <c r="E193" i="12"/>
  <c r="E192" i="12"/>
  <c r="E191" i="12"/>
  <c r="J190" i="12"/>
  <c r="J189" i="12" s="1"/>
  <c r="I190" i="12"/>
  <c r="I189" i="12" s="1"/>
  <c r="H190" i="12"/>
  <c r="G190" i="12"/>
  <c r="F190" i="12"/>
  <c r="F189" i="12" s="1"/>
  <c r="H189" i="12"/>
  <c r="G189" i="12"/>
  <c r="E188" i="12"/>
  <c r="E187" i="12"/>
  <c r="E186" i="12"/>
  <c r="J185" i="12"/>
  <c r="I185" i="12"/>
  <c r="I184" i="12" s="1"/>
  <c r="H185" i="12"/>
  <c r="H184" i="12" s="1"/>
  <c r="G185" i="12"/>
  <c r="F185" i="12"/>
  <c r="F184" i="12" s="1"/>
  <c r="J184" i="12"/>
  <c r="G184" i="12"/>
  <c r="E184" i="12" s="1"/>
  <c r="E182" i="12"/>
  <c r="J181" i="12"/>
  <c r="I181" i="12"/>
  <c r="H181" i="12"/>
  <c r="G181" i="12"/>
  <c r="F181" i="12"/>
  <c r="E180" i="12"/>
  <c r="J179" i="12"/>
  <c r="I179" i="12"/>
  <c r="H179" i="12"/>
  <c r="G179" i="12"/>
  <c r="F179" i="12"/>
  <c r="E177" i="12"/>
  <c r="J176" i="12"/>
  <c r="J175" i="12" s="1"/>
  <c r="I176" i="12"/>
  <c r="I175" i="12" s="1"/>
  <c r="H176" i="12"/>
  <c r="H175" i="12" s="1"/>
  <c r="G176" i="12"/>
  <c r="F176" i="12"/>
  <c r="F175" i="12" s="1"/>
  <c r="E174" i="12"/>
  <c r="E173" i="12"/>
  <c r="E172" i="12"/>
  <c r="J171" i="12"/>
  <c r="I171" i="12"/>
  <c r="H171" i="12"/>
  <c r="G171" i="12"/>
  <c r="F171" i="12"/>
  <c r="E170" i="12"/>
  <c r="E169" i="12"/>
  <c r="E168" i="12"/>
  <c r="E167" i="12"/>
  <c r="J166" i="12"/>
  <c r="I166" i="12"/>
  <c r="H166" i="12"/>
  <c r="G166" i="12"/>
  <c r="F166" i="12"/>
  <c r="F165" i="12"/>
  <c r="E164" i="12"/>
  <c r="E163" i="12"/>
  <c r="J162" i="12"/>
  <c r="I162" i="12"/>
  <c r="H162" i="12"/>
  <c r="G162" i="12"/>
  <c r="F162" i="12"/>
  <c r="E160" i="12"/>
  <c r="E159" i="12"/>
  <c r="E158" i="12"/>
  <c r="E157" i="12"/>
  <c r="E156" i="12"/>
  <c r="E155" i="12"/>
  <c r="E154" i="12"/>
  <c r="E153" i="12"/>
  <c r="E152" i="12"/>
  <c r="E151" i="12"/>
  <c r="E150" i="12"/>
  <c r="E149" i="12"/>
  <c r="J148" i="12"/>
  <c r="I148" i="12"/>
  <c r="H148" i="12"/>
  <c r="G148" i="12"/>
  <c r="F148" i="12"/>
  <c r="E147" i="12"/>
  <c r="E146" i="12"/>
  <c r="E145" i="12"/>
  <c r="E144" i="12"/>
  <c r="J143" i="12"/>
  <c r="J142" i="12" s="1"/>
  <c r="I143" i="12"/>
  <c r="I142" i="12" s="1"/>
  <c r="H143" i="12"/>
  <c r="H142" i="12" s="1"/>
  <c r="G143" i="12"/>
  <c r="G142" i="12" s="1"/>
  <c r="F143" i="12"/>
  <c r="F142" i="12" s="1"/>
  <c r="E141" i="12"/>
  <c r="E140" i="12"/>
  <c r="J139" i="12"/>
  <c r="I139" i="12"/>
  <c r="H139" i="12"/>
  <c r="G139" i="12"/>
  <c r="F139" i="12"/>
  <c r="E138" i="12"/>
  <c r="E137" i="12"/>
  <c r="J136" i="12"/>
  <c r="I136" i="12"/>
  <c r="H136" i="12"/>
  <c r="G136" i="12"/>
  <c r="F136" i="12"/>
  <c r="E135" i="12"/>
  <c r="E134" i="12"/>
  <c r="E133" i="12"/>
  <c r="E132" i="12"/>
  <c r="E131" i="12"/>
  <c r="E130" i="12"/>
  <c r="E129" i="12"/>
  <c r="E128" i="12"/>
  <c r="E127" i="12"/>
  <c r="E126" i="12"/>
  <c r="E125" i="12"/>
  <c r="E124" i="12"/>
  <c r="J123" i="12"/>
  <c r="I123" i="12"/>
  <c r="H123" i="12"/>
  <c r="G123" i="12"/>
  <c r="F123" i="12"/>
  <c r="E122" i="12"/>
  <c r="E121" i="12"/>
  <c r="J120" i="12"/>
  <c r="I120" i="12"/>
  <c r="H120" i="12"/>
  <c r="G120" i="12"/>
  <c r="F120" i="12"/>
  <c r="E119" i="12"/>
  <c r="E118" i="12"/>
  <c r="E117" i="12"/>
  <c r="J116" i="12"/>
  <c r="I116" i="12"/>
  <c r="H116" i="12"/>
  <c r="G116" i="12"/>
  <c r="E115" i="12"/>
  <c r="E114" i="12"/>
  <c r="E113" i="12"/>
  <c r="E112" i="12"/>
  <c r="J111" i="12"/>
  <c r="I111" i="12"/>
  <c r="H111" i="12"/>
  <c r="G111" i="12"/>
  <c r="F111" i="12"/>
  <c r="E110" i="12"/>
  <c r="E109" i="12"/>
  <c r="E108" i="12"/>
  <c r="E107" i="12"/>
  <c r="J106" i="12"/>
  <c r="I106" i="12"/>
  <c r="H106" i="12"/>
  <c r="G106" i="12"/>
  <c r="F106" i="12"/>
  <c r="E105" i="12"/>
  <c r="E104" i="12"/>
  <c r="J103" i="12"/>
  <c r="I103" i="12"/>
  <c r="H103" i="12"/>
  <c r="G103" i="12"/>
  <c r="F103" i="12"/>
  <c r="E102" i="12"/>
  <c r="E101" i="12"/>
  <c r="J93" i="12"/>
  <c r="I93" i="12"/>
  <c r="H93" i="12"/>
  <c r="G93" i="12"/>
  <c r="F93" i="12"/>
  <c r="E78" i="12"/>
  <c r="I71" i="12"/>
  <c r="H71" i="12"/>
  <c r="G71" i="12"/>
  <c r="F71" i="12"/>
  <c r="E70" i="12"/>
  <c r="J69" i="12"/>
  <c r="J67" i="12" s="1"/>
  <c r="E68" i="12"/>
  <c r="I67" i="12"/>
  <c r="H67" i="12"/>
  <c r="G67" i="12"/>
  <c r="F67" i="12"/>
  <c r="E66" i="12"/>
  <c r="E65" i="12"/>
  <c r="E64" i="12"/>
  <c r="H62" i="12"/>
  <c r="E63" i="12"/>
  <c r="J62" i="12"/>
  <c r="I62" i="12"/>
  <c r="F62" i="12"/>
  <c r="J59" i="12"/>
  <c r="G59" i="12"/>
  <c r="F59" i="12"/>
  <c r="J47" i="12"/>
  <c r="E57" i="12"/>
  <c r="E56" i="12"/>
  <c r="E55" i="12"/>
  <c r="E54" i="12"/>
  <c r="E53" i="12"/>
  <c r="E52" i="12"/>
  <c r="E51" i="12"/>
  <c r="E50" i="12"/>
  <c r="E49" i="12"/>
  <c r="H47" i="12"/>
  <c r="E48" i="12"/>
  <c r="I47" i="12"/>
  <c r="F47" i="12"/>
  <c r="E45" i="12"/>
  <c r="E44" i="12"/>
  <c r="E43" i="12"/>
  <c r="E42" i="12"/>
  <c r="E41" i="12"/>
  <c r="E40" i="12"/>
  <c r="J39" i="12"/>
  <c r="J15" i="12" s="1"/>
  <c r="I39" i="12"/>
  <c r="H39" i="12"/>
  <c r="G39" i="12"/>
  <c r="F39" i="12"/>
  <c r="E38" i="12"/>
  <c r="E37" i="12"/>
  <c r="E36" i="12"/>
  <c r="E35" i="12"/>
  <c r="E34" i="12"/>
  <c r="E33" i="12"/>
  <c r="J32" i="12"/>
  <c r="I32" i="12"/>
  <c r="H32" i="12"/>
  <c r="G32" i="12"/>
  <c r="F32" i="12"/>
  <c r="E31" i="12"/>
  <c r="E30" i="12"/>
  <c r="E29" i="12"/>
  <c r="E28" i="12"/>
  <c r="E27" i="12"/>
  <c r="E26" i="12"/>
  <c r="E25" i="12"/>
  <c r="E24" i="12"/>
  <c r="E23" i="12"/>
  <c r="E22" i="12"/>
  <c r="E21" i="12"/>
  <c r="E20" i="12"/>
  <c r="E19" i="12"/>
  <c r="E18" i="12"/>
  <c r="E17" i="12"/>
  <c r="J16" i="12"/>
  <c r="I16" i="12"/>
  <c r="I15" i="12" s="1"/>
  <c r="H16" i="12"/>
  <c r="G16" i="12"/>
  <c r="F16" i="12"/>
  <c r="F15" i="12" s="1"/>
  <c r="F46" i="12" l="1"/>
  <c r="J165" i="12"/>
  <c r="J161" i="12" s="1"/>
  <c r="E190" i="12"/>
  <c r="I201" i="12"/>
  <c r="E246" i="12"/>
  <c r="E254" i="12"/>
  <c r="E93" i="12"/>
  <c r="E103" i="12"/>
  <c r="E120" i="12"/>
  <c r="G165" i="12"/>
  <c r="F178" i="12"/>
  <c r="H178" i="12"/>
  <c r="E218" i="12"/>
  <c r="E234" i="12"/>
  <c r="E267" i="12"/>
  <c r="F276" i="12"/>
  <c r="E279" i="12"/>
  <c r="H165" i="12"/>
  <c r="E179" i="12"/>
  <c r="I178" i="12"/>
  <c r="E176" i="12"/>
  <c r="E210" i="12"/>
  <c r="H15" i="12"/>
  <c r="J178" i="12"/>
  <c r="J276" i="12"/>
  <c r="I259" i="12"/>
  <c r="E142" i="12"/>
  <c r="H266" i="12"/>
  <c r="E116" i="12"/>
  <c r="E148" i="12"/>
  <c r="F161" i="12"/>
  <c r="H161" i="12"/>
  <c r="E171" i="12"/>
  <c r="F201" i="12"/>
  <c r="J201" i="12"/>
  <c r="E230" i="12"/>
  <c r="E250" i="12"/>
  <c r="J259" i="12"/>
  <c r="O571" i="9"/>
  <c r="E271" i="12"/>
  <c r="E277" i="12"/>
  <c r="E67" i="12"/>
  <c r="E39" i="12"/>
  <c r="E139" i="12"/>
  <c r="E162" i="12"/>
  <c r="I165" i="12"/>
  <c r="I161" i="12" s="1"/>
  <c r="E181" i="12"/>
  <c r="E202" i="12"/>
  <c r="E206" i="12"/>
  <c r="H276" i="12"/>
  <c r="F14" i="12"/>
  <c r="F13" i="12" s="1"/>
  <c r="E16" i="12"/>
  <c r="E32" i="12"/>
  <c r="J71" i="12"/>
  <c r="J46" i="12" s="1"/>
  <c r="J14" i="12" s="1"/>
  <c r="J13" i="12" s="1"/>
  <c r="E106" i="12"/>
  <c r="E111" i="12"/>
  <c r="E123" i="12"/>
  <c r="E136" i="12"/>
  <c r="H201" i="12"/>
  <c r="E222" i="12"/>
  <c r="E226" i="12"/>
  <c r="E238" i="12"/>
  <c r="E242" i="12"/>
  <c r="J258" i="12"/>
  <c r="J183" i="12" s="1"/>
  <c r="I258" i="12"/>
  <c r="I183" i="12" s="1"/>
  <c r="I46" i="12"/>
  <c r="I14" i="12" s="1"/>
  <c r="I13" i="12" s="1"/>
  <c r="H46" i="12"/>
  <c r="H14" i="12" s="1"/>
  <c r="H13" i="12" s="1"/>
  <c r="E189" i="12"/>
  <c r="E266" i="12"/>
  <c r="G15" i="12"/>
  <c r="E143" i="12"/>
  <c r="E166" i="12"/>
  <c r="E185" i="12"/>
  <c r="G258" i="12"/>
  <c r="G47" i="12"/>
  <c r="G62" i="12"/>
  <c r="E62" i="12" s="1"/>
  <c r="G175" i="12"/>
  <c r="E175" i="12" s="1"/>
  <c r="G201" i="12"/>
  <c r="G270" i="12"/>
  <c r="E270" i="12" s="1"/>
  <c r="G276" i="12"/>
  <c r="G161" i="12"/>
  <c r="G178" i="12"/>
  <c r="G259" i="12"/>
  <c r="E280" i="11"/>
  <c r="J279" i="11"/>
  <c r="I279" i="11"/>
  <c r="I276" i="11" s="1"/>
  <c r="H279" i="11"/>
  <c r="G279" i="11"/>
  <c r="F279" i="11"/>
  <c r="E278" i="11"/>
  <c r="J277" i="11"/>
  <c r="I277" i="11"/>
  <c r="H277" i="11"/>
  <c r="G277" i="11"/>
  <c r="F277" i="11"/>
  <c r="J276" i="11"/>
  <c r="E275" i="11"/>
  <c r="E274" i="11"/>
  <c r="E273" i="11"/>
  <c r="E272" i="11"/>
  <c r="J271" i="11"/>
  <c r="J270" i="11" s="1"/>
  <c r="I271" i="11"/>
  <c r="I270" i="11" s="1"/>
  <c r="H271" i="11"/>
  <c r="H270" i="11" s="1"/>
  <c r="G271" i="11"/>
  <c r="F271" i="11"/>
  <c r="F270" i="11" s="1"/>
  <c r="E269" i="11"/>
  <c r="E268" i="11"/>
  <c r="J267" i="11"/>
  <c r="J266" i="11" s="1"/>
  <c r="I267" i="11"/>
  <c r="I266" i="11" s="1"/>
  <c r="H267" i="11"/>
  <c r="H266" i="11" s="1"/>
  <c r="H258" i="11" s="1"/>
  <c r="G267" i="11"/>
  <c r="G266" i="11" s="1"/>
  <c r="F267" i="11"/>
  <c r="F266" i="11" s="1"/>
  <c r="E265" i="11"/>
  <c r="E264" i="11"/>
  <c r="E263" i="11"/>
  <c r="E262" i="11"/>
  <c r="E261" i="11"/>
  <c r="J260" i="11"/>
  <c r="J259" i="11" s="1"/>
  <c r="I260" i="11"/>
  <c r="I259" i="11" s="1"/>
  <c r="H260" i="11"/>
  <c r="G260" i="11"/>
  <c r="F260" i="11"/>
  <c r="F259" i="11" s="1"/>
  <c r="H259" i="11"/>
  <c r="G259" i="11"/>
  <c r="E257" i="11"/>
  <c r="E256" i="11"/>
  <c r="E255" i="11"/>
  <c r="J254" i="11"/>
  <c r="I254" i="11"/>
  <c r="H254" i="11"/>
  <c r="G254" i="11"/>
  <c r="F254" i="11"/>
  <c r="E253" i="11"/>
  <c r="E252" i="11"/>
  <c r="E251" i="11"/>
  <c r="J250" i="11"/>
  <c r="I250" i="11"/>
  <c r="H250" i="11"/>
  <c r="E250" i="11" s="1"/>
  <c r="G250" i="11"/>
  <c r="F250" i="11"/>
  <c r="E249" i="11"/>
  <c r="E248" i="11"/>
  <c r="E247" i="11"/>
  <c r="J246" i="11"/>
  <c r="I246" i="11"/>
  <c r="H246" i="11"/>
  <c r="G246" i="11"/>
  <c r="F246" i="11"/>
  <c r="E245" i="11"/>
  <c r="E244" i="11"/>
  <c r="E243" i="11"/>
  <c r="J242" i="11"/>
  <c r="I242" i="11"/>
  <c r="H242" i="11"/>
  <c r="G242" i="11"/>
  <c r="F242" i="11"/>
  <c r="E241" i="11"/>
  <c r="E240" i="11"/>
  <c r="E239" i="11"/>
  <c r="J238" i="11"/>
  <c r="I238" i="11"/>
  <c r="H238" i="11"/>
  <c r="G238" i="11"/>
  <c r="F238" i="11"/>
  <c r="E237" i="11"/>
  <c r="E236" i="11"/>
  <c r="E235" i="11"/>
  <c r="J234" i="11"/>
  <c r="I234" i="11"/>
  <c r="H234" i="11"/>
  <c r="G234" i="11"/>
  <c r="F234" i="11"/>
  <c r="E233" i="11"/>
  <c r="E232" i="11"/>
  <c r="E231" i="11"/>
  <c r="J230" i="11"/>
  <c r="I230" i="11"/>
  <c r="H230" i="11"/>
  <c r="G230" i="11"/>
  <c r="F230" i="11"/>
  <c r="E229" i="11"/>
  <c r="E228" i="11"/>
  <c r="E227" i="11"/>
  <c r="J226" i="11"/>
  <c r="I226" i="11"/>
  <c r="H226" i="11"/>
  <c r="G226" i="11"/>
  <c r="F226" i="11"/>
  <c r="E225" i="11"/>
  <c r="E224" i="11"/>
  <c r="E223" i="11"/>
  <c r="J222" i="11"/>
  <c r="I222" i="11"/>
  <c r="H222" i="11"/>
  <c r="G222" i="11"/>
  <c r="F222" i="11"/>
  <c r="E221" i="11"/>
  <c r="E220" i="11"/>
  <c r="E219" i="11"/>
  <c r="J218" i="11"/>
  <c r="I218" i="11"/>
  <c r="H218" i="11"/>
  <c r="G218" i="11"/>
  <c r="F218" i="11"/>
  <c r="E217" i="11"/>
  <c r="E216" i="11"/>
  <c r="E215" i="11"/>
  <c r="E214" i="11"/>
  <c r="E213" i="11"/>
  <c r="E212" i="11"/>
  <c r="E211" i="11"/>
  <c r="J210" i="11"/>
  <c r="I210" i="11"/>
  <c r="H210" i="11"/>
  <c r="G210" i="11"/>
  <c r="E210" i="11" s="1"/>
  <c r="F210" i="11"/>
  <c r="E209" i="11"/>
  <c r="E208" i="11"/>
  <c r="E207" i="11"/>
  <c r="J206" i="11"/>
  <c r="I206" i="11"/>
  <c r="H206" i="11"/>
  <c r="G206" i="11"/>
  <c r="F206" i="11"/>
  <c r="E205" i="11"/>
  <c r="E204" i="11"/>
  <c r="E203" i="11"/>
  <c r="J202" i="11"/>
  <c r="I202" i="11"/>
  <c r="H202" i="11"/>
  <c r="G202" i="11"/>
  <c r="F202" i="11"/>
  <c r="E200" i="11"/>
  <c r="E199" i="11"/>
  <c r="E198" i="11"/>
  <c r="E197" i="11"/>
  <c r="E196" i="11"/>
  <c r="E195" i="11"/>
  <c r="E194" i="11"/>
  <c r="E193" i="11"/>
  <c r="E192" i="11"/>
  <c r="E191" i="11"/>
  <c r="J190" i="11"/>
  <c r="J189" i="11" s="1"/>
  <c r="I190" i="11"/>
  <c r="I189" i="11" s="1"/>
  <c r="H190" i="11"/>
  <c r="H189" i="11" s="1"/>
  <c r="G190" i="11"/>
  <c r="F190" i="11"/>
  <c r="F189" i="11" s="1"/>
  <c r="E188" i="11"/>
  <c r="E187" i="11"/>
  <c r="E186" i="11"/>
  <c r="J185" i="11"/>
  <c r="I185" i="11"/>
  <c r="I184" i="11" s="1"/>
  <c r="H185" i="11"/>
  <c r="H184" i="11" s="1"/>
  <c r="G185" i="11"/>
  <c r="F185" i="11"/>
  <c r="F184" i="11" s="1"/>
  <c r="J184" i="11"/>
  <c r="G184" i="11"/>
  <c r="E182" i="11"/>
  <c r="J181" i="11"/>
  <c r="I181" i="11"/>
  <c r="I178" i="11" s="1"/>
  <c r="H181" i="11"/>
  <c r="G181" i="11"/>
  <c r="F181" i="11"/>
  <c r="E180" i="11"/>
  <c r="J179" i="11"/>
  <c r="I179" i="11"/>
  <c r="H179" i="11"/>
  <c r="G179" i="11"/>
  <c r="F179" i="11"/>
  <c r="E177" i="11"/>
  <c r="J176" i="11"/>
  <c r="J175" i="11" s="1"/>
  <c r="I176" i="11"/>
  <c r="H176" i="11"/>
  <c r="H175" i="11" s="1"/>
  <c r="G176" i="11"/>
  <c r="F176" i="11"/>
  <c r="F175" i="11" s="1"/>
  <c r="I175" i="11"/>
  <c r="E174" i="11"/>
  <c r="E173" i="11"/>
  <c r="E172" i="11"/>
  <c r="J171" i="11"/>
  <c r="I171" i="11"/>
  <c r="H171" i="11"/>
  <c r="G171" i="11"/>
  <c r="F171" i="11"/>
  <c r="E170" i="11"/>
  <c r="E169" i="11"/>
  <c r="E168" i="11"/>
  <c r="E167" i="11"/>
  <c r="J166" i="11"/>
  <c r="J165" i="11" s="1"/>
  <c r="I166" i="11"/>
  <c r="I165" i="11" s="1"/>
  <c r="I161" i="11" s="1"/>
  <c r="H166" i="11"/>
  <c r="G166" i="11"/>
  <c r="G165" i="11" s="1"/>
  <c r="F166" i="11"/>
  <c r="E164" i="11"/>
  <c r="E163" i="11"/>
  <c r="J162" i="11"/>
  <c r="I162" i="11"/>
  <c r="H162" i="11"/>
  <c r="G162" i="11"/>
  <c r="G161" i="11" s="1"/>
  <c r="F162" i="11"/>
  <c r="E160" i="11"/>
  <c r="E159" i="11"/>
  <c r="E158" i="11"/>
  <c r="E157" i="11"/>
  <c r="E156" i="11"/>
  <c r="E155" i="11"/>
  <c r="E154" i="11"/>
  <c r="E153" i="11"/>
  <c r="E152" i="11"/>
  <c r="E151" i="11"/>
  <c r="E150" i="11"/>
  <c r="E149" i="11"/>
  <c r="J148" i="11"/>
  <c r="I148" i="11"/>
  <c r="H148" i="11"/>
  <c r="G148" i="11"/>
  <c r="F148" i="11"/>
  <c r="E147" i="11"/>
  <c r="E146" i="11"/>
  <c r="E145" i="11"/>
  <c r="E144" i="11"/>
  <c r="J143" i="11"/>
  <c r="I143" i="11"/>
  <c r="I142" i="11" s="1"/>
  <c r="H143" i="11"/>
  <c r="H142" i="11" s="1"/>
  <c r="G143" i="11"/>
  <c r="F143" i="11"/>
  <c r="F142" i="11" s="1"/>
  <c r="J142" i="11"/>
  <c r="E141" i="11"/>
  <c r="E140" i="11"/>
  <c r="J139" i="11"/>
  <c r="I139" i="11"/>
  <c r="H139" i="11"/>
  <c r="G139" i="11"/>
  <c r="F139" i="11"/>
  <c r="E138" i="11"/>
  <c r="E137" i="11"/>
  <c r="J136" i="11"/>
  <c r="I136" i="11"/>
  <c r="H136" i="11"/>
  <c r="G136" i="11"/>
  <c r="F136" i="11"/>
  <c r="E135" i="11"/>
  <c r="E134" i="11"/>
  <c r="E133" i="11"/>
  <c r="E132" i="11"/>
  <c r="E131" i="11"/>
  <c r="E130" i="11"/>
  <c r="E129" i="11"/>
  <c r="E128" i="11"/>
  <c r="E127" i="11"/>
  <c r="E126" i="11"/>
  <c r="E125" i="11"/>
  <c r="E124" i="11"/>
  <c r="J123" i="11"/>
  <c r="I123" i="11"/>
  <c r="H123" i="11"/>
  <c r="G123" i="11"/>
  <c r="F123" i="11"/>
  <c r="E122" i="11"/>
  <c r="E121" i="11"/>
  <c r="J120" i="11"/>
  <c r="I120" i="11"/>
  <c r="H120" i="11"/>
  <c r="G120" i="11"/>
  <c r="F120" i="11"/>
  <c r="E119" i="11"/>
  <c r="E118" i="11"/>
  <c r="E117" i="11"/>
  <c r="J116" i="11"/>
  <c r="I116" i="11"/>
  <c r="H116" i="11"/>
  <c r="G116" i="11"/>
  <c r="E115" i="11"/>
  <c r="E114" i="11"/>
  <c r="E113" i="11"/>
  <c r="E112" i="11"/>
  <c r="J111" i="11"/>
  <c r="I111" i="11"/>
  <c r="H111" i="11"/>
  <c r="G111" i="11"/>
  <c r="F111" i="11"/>
  <c r="E110" i="11"/>
  <c r="E109" i="11"/>
  <c r="E108" i="11"/>
  <c r="E107" i="11"/>
  <c r="J106" i="11"/>
  <c r="I106" i="11"/>
  <c r="H106" i="11"/>
  <c r="G106" i="11"/>
  <c r="F106" i="11"/>
  <c r="E105" i="11"/>
  <c r="E104" i="11"/>
  <c r="J103" i="11"/>
  <c r="I103" i="11"/>
  <c r="H103" i="11"/>
  <c r="G103" i="11"/>
  <c r="F103" i="11"/>
  <c r="E102" i="11"/>
  <c r="E101" i="11"/>
  <c r="J93" i="11"/>
  <c r="I93" i="11"/>
  <c r="H93" i="11"/>
  <c r="G93" i="11"/>
  <c r="F93" i="11"/>
  <c r="E78" i="11"/>
  <c r="I71" i="11"/>
  <c r="H71" i="11"/>
  <c r="G71" i="11"/>
  <c r="F71" i="11"/>
  <c r="E70" i="11"/>
  <c r="J69" i="11"/>
  <c r="J67" i="11" s="1"/>
  <c r="E68" i="11"/>
  <c r="I67" i="11"/>
  <c r="H67" i="11"/>
  <c r="G67" i="11"/>
  <c r="F67" i="11"/>
  <c r="E65" i="11"/>
  <c r="F62" i="11"/>
  <c r="J59" i="11"/>
  <c r="G59" i="11"/>
  <c r="F59" i="11"/>
  <c r="E55" i="11"/>
  <c r="E54" i="11"/>
  <c r="E53" i="11"/>
  <c r="E52" i="11"/>
  <c r="E50" i="11"/>
  <c r="I49" i="11"/>
  <c r="E49" i="11"/>
  <c r="F47" i="11"/>
  <c r="E45" i="11"/>
  <c r="E44" i="11"/>
  <c r="E43" i="11"/>
  <c r="E42" i="11"/>
  <c r="E41" i="11"/>
  <c r="E40" i="11"/>
  <c r="J39" i="11"/>
  <c r="I39" i="11"/>
  <c r="H39" i="11"/>
  <c r="G39" i="11"/>
  <c r="F39" i="11"/>
  <c r="E38" i="11"/>
  <c r="E37" i="11"/>
  <c r="E36" i="11"/>
  <c r="E35" i="11"/>
  <c r="E34" i="11"/>
  <c r="E33" i="11"/>
  <c r="J32" i="11"/>
  <c r="I32" i="11"/>
  <c r="H32" i="11"/>
  <c r="G32" i="11"/>
  <c r="F32" i="11"/>
  <c r="E31" i="11"/>
  <c r="E30" i="11"/>
  <c r="E29" i="11"/>
  <c r="E28" i="11"/>
  <c r="E27" i="11"/>
  <c r="E26" i="11"/>
  <c r="E25" i="11"/>
  <c r="E24" i="11"/>
  <c r="E23" i="11"/>
  <c r="E22" i="11"/>
  <c r="E21" i="11"/>
  <c r="E20" i="11"/>
  <c r="E19" i="11"/>
  <c r="E18" i="11"/>
  <c r="E17" i="11"/>
  <c r="J16" i="11"/>
  <c r="J15" i="11" s="1"/>
  <c r="I16" i="11"/>
  <c r="H16" i="11"/>
  <c r="G16" i="11"/>
  <c r="F16" i="11"/>
  <c r="F15" i="11" s="1"/>
  <c r="AJ17" i="10"/>
  <c r="AJ18" i="10"/>
  <c r="AJ19" i="10"/>
  <c r="AJ20" i="10"/>
  <c r="AJ21" i="10"/>
  <c r="AJ22" i="10"/>
  <c r="AJ23" i="10"/>
  <c r="AJ24" i="10"/>
  <c r="AJ25" i="10"/>
  <c r="AJ26" i="10"/>
  <c r="AJ27" i="10"/>
  <c r="AJ28" i="10"/>
  <c r="AJ29" i="10"/>
  <c r="AJ30" i="10"/>
  <c r="AJ31" i="10"/>
  <c r="AJ33" i="10"/>
  <c r="AJ34" i="10"/>
  <c r="AJ35" i="10"/>
  <c r="AJ36" i="10"/>
  <c r="AJ37" i="10"/>
  <c r="AJ38" i="10"/>
  <c r="AJ40" i="10"/>
  <c r="AJ41" i="10"/>
  <c r="AJ42" i="10"/>
  <c r="AJ43" i="10"/>
  <c r="AJ44" i="10"/>
  <c r="AJ45" i="10"/>
  <c r="AJ48" i="10"/>
  <c r="AJ49" i="10"/>
  <c r="AJ50" i="10"/>
  <c r="AJ51" i="10"/>
  <c r="AJ52" i="10"/>
  <c r="AJ53" i="10"/>
  <c r="AJ54" i="10"/>
  <c r="AJ55" i="10"/>
  <c r="AJ56" i="10"/>
  <c r="AJ58" i="10"/>
  <c r="AJ59" i="10"/>
  <c r="AJ60" i="10"/>
  <c r="AJ61" i="10"/>
  <c r="AJ63" i="10"/>
  <c r="AJ65" i="10"/>
  <c r="AJ68" i="10"/>
  <c r="AJ69" i="10"/>
  <c r="AJ70" i="10"/>
  <c r="AJ71" i="10"/>
  <c r="AJ72" i="10"/>
  <c r="AJ73" i="10"/>
  <c r="AJ74" i="10"/>
  <c r="AJ75" i="10"/>
  <c r="AJ76" i="10"/>
  <c r="AJ77" i="10"/>
  <c r="AJ78" i="10"/>
  <c r="AJ79" i="10"/>
  <c r="AJ80" i="10"/>
  <c r="AJ81" i="10"/>
  <c r="AJ82" i="10"/>
  <c r="AJ83" i="10"/>
  <c r="AJ84" i="10"/>
  <c r="AJ85" i="10"/>
  <c r="AJ86" i="10"/>
  <c r="AJ87" i="10"/>
  <c r="AJ88" i="10"/>
  <c r="AJ89" i="10"/>
  <c r="AJ90" i="10"/>
  <c r="AJ91" i="10"/>
  <c r="AJ92" i="10"/>
  <c r="AJ94" i="10"/>
  <c r="AJ95" i="10"/>
  <c r="AJ96" i="10"/>
  <c r="AJ97" i="10"/>
  <c r="AJ98" i="10"/>
  <c r="AJ99" i="10"/>
  <c r="AJ100" i="10"/>
  <c r="AJ101" i="10"/>
  <c r="AJ102" i="10"/>
  <c r="AJ104" i="10"/>
  <c r="AJ105" i="10"/>
  <c r="AJ107" i="10"/>
  <c r="AJ108" i="10"/>
  <c r="AJ109" i="10"/>
  <c r="AJ110" i="10"/>
  <c r="AJ112" i="10"/>
  <c r="AJ113" i="10"/>
  <c r="AJ114" i="10"/>
  <c r="AJ115" i="10"/>
  <c r="AJ117" i="10"/>
  <c r="AJ118" i="10"/>
  <c r="AJ119" i="10"/>
  <c r="AJ121" i="10"/>
  <c r="AJ122" i="10"/>
  <c r="AJ124" i="10"/>
  <c r="AJ125" i="10"/>
  <c r="AJ126" i="10"/>
  <c r="AJ127" i="10"/>
  <c r="AJ128" i="10"/>
  <c r="AJ129" i="10"/>
  <c r="AJ130" i="10"/>
  <c r="AJ131" i="10"/>
  <c r="AJ132" i="10"/>
  <c r="AJ133" i="10"/>
  <c r="AJ134" i="10"/>
  <c r="AJ135" i="10"/>
  <c r="AJ137" i="10"/>
  <c r="AJ138" i="10"/>
  <c r="AJ140" i="10"/>
  <c r="AJ141" i="10"/>
  <c r="AJ144" i="10"/>
  <c r="AJ145" i="10"/>
  <c r="AJ146" i="10"/>
  <c r="AJ147" i="10"/>
  <c r="AJ149" i="10"/>
  <c r="AJ150" i="10"/>
  <c r="AJ151" i="10"/>
  <c r="AJ152" i="10"/>
  <c r="AJ153" i="10"/>
  <c r="AJ154" i="10"/>
  <c r="AJ155" i="10"/>
  <c r="AJ156" i="10"/>
  <c r="AJ157" i="10"/>
  <c r="AJ158" i="10"/>
  <c r="AJ159" i="10"/>
  <c r="AJ160" i="10"/>
  <c r="AJ163" i="10"/>
  <c r="AJ164" i="10"/>
  <c r="AJ167" i="10"/>
  <c r="AJ168" i="10"/>
  <c r="AJ169" i="10"/>
  <c r="AJ170" i="10"/>
  <c r="AJ172" i="10"/>
  <c r="AJ173" i="10"/>
  <c r="AJ174" i="10"/>
  <c r="AJ177" i="10"/>
  <c r="AJ180" i="10"/>
  <c r="AJ182" i="10"/>
  <c r="AJ186" i="10"/>
  <c r="AJ187" i="10"/>
  <c r="AJ188" i="10"/>
  <c r="AJ191" i="10"/>
  <c r="AJ192" i="10"/>
  <c r="AJ193" i="10"/>
  <c r="AJ194" i="10"/>
  <c r="AJ195" i="10"/>
  <c r="AJ196" i="10"/>
  <c r="AJ197" i="10"/>
  <c r="AJ198" i="10"/>
  <c r="AJ199" i="10"/>
  <c r="AJ200" i="10"/>
  <c r="AJ203" i="10"/>
  <c r="AJ204" i="10"/>
  <c r="AJ205" i="10"/>
  <c r="AJ207" i="10"/>
  <c r="AJ208" i="10"/>
  <c r="AJ209" i="10"/>
  <c r="AJ211" i="10"/>
  <c r="AJ212" i="10"/>
  <c r="AJ213" i="10"/>
  <c r="AJ214" i="10"/>
  <c r="AJ215" i="10"/>
  <c r="AJ216" i="10"/>
  <c r="AJ217" i="10"/>
  <c r="AJ219" i="10"/>
  <c r="AJ220" i="10"/>
  <c r="AJ221" i="10"/>
  <c r="AJ223" i="10"/>
  <c r="AJ224" i="10"/>
  <c r="AJ225" i="10"/>
  <c r="AJ227" i="10"/>
  <c r="AJ228" i="10"/>
  <c r="AJ229" i="10"/>
  <c r="AJ231" i="10"/>
  <c r="AJ232" i="10"/>
  <c r="AJ233" i="10"/>
  <c r="AJ235" i="10"/>
  <c r="AJ236" i="10"/>
  <c r="AJ237" i="10"/>
  <c r="AJ239" i="10"/>
  <c r="AJ240" i="10"/>
  <c r="AJ241" i="10"/>
  <c r="AJ243" i="10"/>
  <c r="AJ244" i="10"/>
  <c r="AJ245" i="10"/>
  <c r="AJ247" i="10"/>
  <c r="AJ248" i="10"/>
  <c r="AJ249" i="10"/>
  <c r="AJ251" i="10"/>
  <c r="AJ252" i="10"/>
  <c r="AJ253" i="10"/>
  <c r="AJ255" i="10"/>
  <c r="AJ256" i="10"/>
  <c r="AJ257" i="10"/>
  <c r="AJ261" i="10"/>
  <c r="AJ262" i="10"/>
  <c r="AJ263" i="10"/>
  <c r="AJ264" i="10"/>
  <c r="AJ265" i="10"/>
  <c r="AJ268" i="10"/>
  <c r="AJ269" i="10"/>
  <c r="AJ272" i="10"/>
  <c r="AJ273" i="10"/>
  <c r="AJ274" i="10"/>
  <c r="AJ275" i="10"/>
  <c r="J280" i="10"/>
  <c r="E280" i="10"/>
  <c r="V279" i="10"/>
  <c r="U279" i="10"/>
  <c r="T279" i="10"/>
  <c r="S279" i="10"/>
  <c r="R279" i="10"/>
  <c r="Q279" i="10"/>
  <c r="P279" i="10"/>
  <c r="O279" i="10"/>
  <c r="N279" i="10"/>
  <c r="M279" i="10"/>
  <c r="L279" i="10"/>
  <c r="K279" i="10"/>
  <c r="I279" i="10"/>
  <c r="H279" i="10"/>
  <c r="G279" i="10"/>
  <c r="F279" i="10"/>
  <c r="J278" i="10"/>
  <c r="E278" i="10" s="1"/>
  <c r="V277" i="10"/>
  <c r="U277" i="10"/>
  <c r="T277" i="10"/>
  <c r="S277" i="10"/>
  <c r="R277" i="10"/>
  <c r="Q277" i="10"/>
  <c r="P277" i="10"/>
  <c r="P276" i="10" s="1"/>
  <c r="O277" i="10"/>
  <c r="N277" i="10"/>
  <c r="M277" i="10"/>
  <c r="L277" i="10"/>
  <c r="K277" i="10"/>
  <c r="I277" i="10"/>
  <c r="H277" i="10"/>
  <c r="G277" i="10"/>
  <c r="F277" i="10"/>
  <c r="F276" i="10" s="1"/>
  <c r="AF276" i="10"/>
  <c r="AJ276" i="10" s="1"/>
  <c r="AE276" i="10"/>
  <c r="AD276" i="10"/>
  <c r="AC276" i="10"/>
  <c r="AB276" i="10"/>
  <c r="AA276" i="10"/>
  <c r="Z276" i="10"/>
  <c r="Y276" i="10"/>
  <c r="X276" i="10"/>
  <c r="V276" i="10"/>
  <c r="T276" i="10"/>
  <c r="S276" i="10"/>
  <c r="R276" i="10"/>
  <c r="O276" i="10"/>
  <c r="N276" i="10"/>
  <c r="L276" i="10"/>
  <c r="G276" i="10"/>
  <c r="J275" i="10"/>
  <c r="E275" i="10" s="1"/>
  <c r="AH275" i="10" s="1"/>
  <c r="AI275" i="10" s="1"/>
  <c r="AK275" i="10" s="1"/>
  <c r="AL275" i="10" s="1"/>
  <c r="AM275" i="10" s="1"/>
  <c r="J274" i="10"/>
  <c r="E274" i="10" s="1"/>
  <c r="AH274" i="10" s="1"/>
  <c r="AI274" i="10" s="1"/>
  <c r="AK274" i="10" s="1"/>
  <c r="AL274" i="10" s="1"/>
  <c r="AM274" i="10" s="1"/>
  <c r="E273" i="10"/>
  <c r="AH273" i="10" s="1"/>
  <c r="AI273" i="10" s="1"/>
  <c r="AK273" i="10" s="1"/>
  <c r="AL273" i="10" s="1"/>
  <c r="AM273" i="10" s="1"/>
  <c r="J272" i="10"/>
  <c r="E272" i="10" s="1"/>
  <c r="AH272" i="10" s="1"/>
  <c r="AI272" i="10" s="1"/>
  <c r="AK272" i="10" s="1"/>
  <c r="AL272" i="10" s="1"/>
  <c r="AM272" i="10" s="1"/>
  <c r="AF271" i="10"/>
  <c r="AJ271" i="10" s="1"/>
  <c r="AE271" i="10"/>
  <c r="AE270" i="10" s="1"/>
  <c r="AD271" i="10"/>
  <c r="AC271" i="10"/>
  <c r="AC270" i="10" s="1"/>
  <c r="AB271" i="10"/>
  <c r="AB270" i="10" s="1"/>
  <c r="AA271" i="10"/>
  <c r="AA270" i="10" s="1"/>
  <c r="Z271" i="10"/>
  <c r="Y271" i="10"/>
  <c r="Y270" i="10" s="1"/>
  <c r="X271" i="10"/>
  <c r="V271" i="10"/>
  <c r="V270" i="10" s="1"/>
  <c r="U271" i="10"/>
  <c r="T271" i="10"/>
  <c r="T270" i="10" s="1"/>
  <c r="S271" i="10"/>
  <c r="S270" i="10" s="1"/>
  <c r="R271" i="10"/>
  <c r="R270" i="10" s="1"/>
  <c r="Q271" i="10"/>
  <c r="P271" i="10"/>
  <c r="P270" i="10" s="1"/>
  <c r="O271" i="10"/>
  <c r="N271" i="10"/>
  <c r="N270" i="10" s="1"/>
  <c r="M271" i="10"/>
  <c r="L271" i="10"/>
  <c r="L270" i="10" s="1"/>
  <c r="K271" i="10"/>
  <c r="K270" i="10" s="1"/>
  <c r="I271" i="10"/>
  <c r="I270" i="10" s="1"/>
  <c r="H271" i="10"/>
  <c r="H270" i="10" s="1"/>
  <c r="G271" i="10"/>
  <c r="F271" i="10"/>
  <c r="F270" i="10" s="1"/>
  <c r="AF270" i="10"/>
  <c r="AJ270" i="10" s="1"/>
  <c r="AD270" i="10"/>
  <c r="Z270" i="10"/>
  <c r="X270" i="10"/>
  <c r="U270" i="10"/>
  <c r="Q270" i="10"/>
  <c r="O270" i="10"/>
  <c r="M270" i="10"/>
  <c r="G270" i="10"/>
  <c r="J269" i="10"/>
  <c r="E269" i="10" s="1"/>
  <c r="AH269" i="10" s="1"/>
  <c r="AI269" i="10" s="1"/>
  <c r="AK269" i="10" s="1"/>
  <c r="AL269" i="10" s="1"/>
  <c r="AM269" i="10" s="1"/>
  <c r="J268" i="10"/>
  <c r="E268" i="10" s="1"/>
  <c r="AH268" i="10" s="1"/>
  <c r="AI268" i="10" s="1"/>
  <c r="AK268" i="10" s="1"/>
  <c r="AL268" i="10" s="1"/>
  <c r="AM268" i="10" s="1"/>
  <c r="AF267" i="10"/>
  <c r="AJ267" i="10" s="1"/>
  <c r="AE267" i="10"/>
  <c r="AE266" i="10" s="1"/>
  <c r="AD267" i="10"/>
  <c r="AC267" i="10"/>
  <c r="AC266" i="10" s="1"/>
  <c r="AB267" i="10"/>
  <c r="AA267" i="10"/>
  <c r="AA266" i="10" s="1"/>
  <c r="Z267" i="10"/>
  <c r="Z266" i="10" s="1"/>
  <c r="Z258" i="10" s="1"/>
  <c r="Y267" i="10"/>
  <c r="Y266" i="10" s="1"/>
  <c r="X267" i="10"/>
  <c r="X266" i="10" s="1"/>
  <c r="V267" i="10"/>
  <c r="V266" i="10" s="1"/>
  <c r="U267" i="10"/>
  <c r="T267" i="10"/>
  <c r="T266" i="10" s="1"/>
  <c r="S267" i="10"/>
  <c r="S266" i="10" s="1"/>
  <c r="R267" i="10"/>
  <c r="R266" i="10" s="1"/>
  <c r="Q267" i="10"/>
  <c r="Q266" i="10" s="1"/>
  <c r="P267" i="10"/>
  <c r="P266" i="10" s="1"/>
  <c r="O267" i="10"/>
  <c r="N267" i="10"/>
  <c r="N266" i="10" s="1"/>
  <c r="M267" i="10"/>
  <c r="L267" i="10"/>
  <c r="L266" i="10" s="1"/>
  <c r="K267" i="10"/>
  <c r="I267" i="10"/>
  <c r="I266" i="10" s="1"/>
  <c r="H267" i="10"/>
  <c r="G267" i="10"/>
  <c r="G266" i="10" s="1"/>
  <c r="F267" i="10"/>
  <c r="F266" i="10" s="1"/>
  <c r="AF266" i="10"/>
  <c r="AJ266" i="10" s="1"/>
  <c r="AD266" i="10"/>
  <c r="AB266" i="10"/>
  <c r="U266" i="10"/>
  <c r="O266" i="10"/>
  <c r="M266" i="10"/>
  <c r="K266" i="10"/>
  <c r="J265" i="10"/>
  <c r="E265" i="10" s="1"/>
  <c r="AH265" i="10" s="1"/>
  <c r="AI265" i="10" s="1"/>
  <c r="V264" i="10"/>
  <c r="R264" i="10"/>
  <c r="N264" i="10"/>
  <c r="J264" i="10"/>
  <c r="E264" i="10" s="1"/>
  <c r="AH264" i="10" s="1"/>
  <c r="AI264" i="10" s="1"/>
  <c r="AK264" i="10" s="1"/>
  <c r="AL264" i="10" s="1"/>
  <c r="AM264" i="10" s="1"/>
  <c r="V263" i="10"/>
  <c r="R263" i="10"/>
  <c r="N263" i="10"/>
  <c r="G263" i="10"/>
  <c r="J263" i="10" s="1"/>
  <c r="F263" i="10"/>
  <c r="F260" i="10" s="1"/>
  <c r="V262" i="10"/>
  <c r="R262" i="10"/>
  <c r="N262" i="10"/>
  <c r="J262" i="10"/>
  <c r="V261" i="10"/>
  <c r="R261" i="10"/>
  <c r="N261" i="10"/>
  <c r="J261" i="10"/>
  <c r="AF260" i="10"/>
  <c r="AJ260" i="10" s="1"/>
  <c r="AE260" i="10"/>
  <c r="AD260" i="10"/>
  <c r="AD259" i="10" s="1"/>
  <c r="AC260" i="10"/>
  <c r="AC259" i="10" s="1"/>
  <c r="AB260" i="10"/>
  <c r="AB259" i="10" s="1"/>
  <c r="AA260" i="10"/>
  <c r="Z260" i="10"/>
  <c r="Z259" i="10" s="1"/>
  <c r="Y260" i="10"/>
  <c r="Y259" i="10" s="1"/>
  <c r="X260" i="10"/>
  <c r="X259" i="10" s="1"/>
  <c r="U260" i="10"/>
  <c r="T260" i="10"/>
  <c r="T259" i="10" s="1"/>
  <c r="S260" i="10"/>
  <c r="S259" i="10" s="1"/>
  <c r="R260" i="10"/>
  <c r="Q260" i="10"/>
  <c r="P260" i="10"/>
  <c r="P259" i="10" s="1"/>
  <c r="O260" i="10"/>
  <c r="M260" i="10"/>
  <c r="M259" i="10" s="1"/>
  <c r="L260" i="10"/>
  <c r="L259" i="10" s="1"/>
  <c r="K260" i="10"/>
  <c r="I260" i="10"/>
  <c r="H260" i="10"/>
  <c r="H259" i="10" s="1"/>
  <c r="AF259" i="10"/>
  <c r="AJ259" i="10" s="1"/>
  <c r="U259" i="10"/>
  <c r="Q259" i="10"/>
  <c r="O259" i="10"/>
  <c r="K259" i="10"/>
  <c r="Y258" i="10"/>
  <c r="J257" i="10"/>
  <c r="E257" i="10" s="1"/>
  <c r="AH257" i="10" s="1"/>
  <c r="AI257" i="10" s="1"/>
  <c r="J256" i="10"/>
  <c r="E256" i="10" s="1"/>
  <c r="AH256" i="10" s="1"/>
  <c r="AI256" i="10" s="1"/>
  <c r="J255" i="10"/>
  <c r="E255" i="10" s="1"/>
  <c r="AH255" i="10" s="1"/>
  <c r="AI255" i="10" s="1"/>
  <c r="AK255" i="10" s="1"/>
  <c r="AL255" i="10" s="1"/>
  <c r="AM255" i="10" s="1"/>
  <c r="AF254" i="10"/>
  <c r="AJ254" i="10" s="1"/>
  <c r="AE254" i="10"/>
  <c r="AD254" i="10"/>
  <c r="AC254" i="10"/>
  <c r="AB254" i="10"/>
  <c r="AA254" i="10"/>
  <c r="Z254" i="10"/>
  <c r="Y254" i="10"/>
  <c r="X254" i="10"/>
  <c r="V254" i="10"/>
  <c r="U254" i="10"/>
  <c r="T254" i="10"/>
  <c r="S254" i="10"/>
  <c r="R254" i="10"/>
  <c r="Q254" i="10"/>
  <c r="P254" i="10"/>
  <c r="O254" i="10"/>
  <c r="N254" i="10"/>
  <c r="M254" i="10"/>
  <c r="L254" i="10"/>
  <c r="K254" i="10"/>
  <c r="I254" i="10"/>
  <c r="H254" i="10"/>
  <c r="G254" i="10"/>
  <c r="J254" i="10" s="1"/>
  <c r="E254" i="10" s="1"/>
  <c r="AH254" i="10" s="1"/>
  <c r="AI254" i="10" s="1"/>
  <c r="AK254" i="10" s="1"/>
  <c r="AL254" i="10" s="1"/>
  <c r="AM254" i="10" s="1"/>
  <c r="F254" i="10"/>
  <c r="J253" i="10"/>
  <c r="E253" i="10" s="1"/>
  <c r="AH253" i="10" s="1"/>
  <c r="AI253" i="10" s="1"/>
  <c r="AK253" i="10" s="1"/>
  <c r="AL253" i="10" s="1"/>
  <c r="AM253" i="10" s="1"/>
  <c r="J252" i="10"/>
  <c r="E252" i="10" s="1"/>
  <c r="AH252" i="10" s="1"/>
  <c r="AI252" i="10" s="1"/>
  <c r="AK252" i="10" s="1"/>
  <c r="AL252" i="10" s="1"/>
  <c r="AM252" i="10" s="1"/>
  <c r="J251" i="10"/>
  <c r="E251" i="10" s="1"/>
  <c r="AH251" i="10" s="1"/>
  <c r="AI251" i="10" s="1"/>
  <c r="AK251" i="10" s="1"/>
  <c r="AL251" i="10" s="1"/>
  <c r="AM251" i="10" s="1"/>
  <c r="AF250" i="10"/>
  <c r="AJ250" i="10" s="1"/>
  <c r="AE250" i="10"/>
  <c r="AD250" i="10"/>
  <c r="AC250" i="10"/>
  <c r="AB250" i="10"/>
  <c r="AA250" i="10"/>
  <c r="Z250" i="10"/>
  <c r="Y250" i="10"/>
  <c r="X250" i="10"/>
  <c r="V250" i="10"/>
  <c r="U250" i="10"/>
  <c r="T250" i="10"/>
  <c r="S250" i="10"/>
  <c r="R250" i="10"/>
  <c r="Q250" i="10"/>
  <c r="P250" i="10"/>
  <c r="O250" i="10"/>
  <c r="N250" i="10"/>
  <c r="M250" i="10"/>
  <c r="L250" i="10"/>
  <c r="K250" i="10"/>
  <c r="I250" i="10"/>
  <c r="H250" i="10"/>
  <c r="G250" i="10"/>
  <c r="F250" i="10"/>
  <c r="J249" i="10"/>
  <c r="E249" i="10" s="1"/>
  <c r="AH249" i="10" s="1"/>
  <c r="AI249" i="10" s="1"/>
  <c r="J248" i="10"/>
  <c r="E248" i="10" s="1"/>
  <c r="AH248" i="10" s="1"/>
  <c r="AI248" i="10" s="1"/>
  <c r="AK248" i="10" s="1"/>
  <c r="AL248" i="10" s="1"/>
  <c r="AM248" i="10" s="1"/>
  <c r="J247" i="10"/>
  <c r="E247" i="10" s="1"/>
  <c r="AH247" i="10" s="1"/>
  <c r="AI247" i="10" s="1"/>
  <c r="AK247" i="10" s="1"/>
  <c r="AL247" i="10" s="1"/>
  <c r="AM247" i="10" s="1"/>
  <c r="AF246" i="10"/>
  <c r="AJ246" i="10" s="1"/>
  <c r="AE246" i="10"/>
  <c r="AD246" i="10"/>
  <c r="AC246" i="10"/>
  <c r="AB246" i="10"/>
  <c r="AA246" i="10"/>
  <c r="Z246" i="10"/>
  <c r="Y246" i="10"/>
  <c r="X246" i="10"/>
  <c r="V246" i="10"/>
  <c r="U246" i="10"/>
  <c r="T246" i="10"/>
  <c r="S246" i="10"/>
  <c r="R246" i="10"/>
  <c r="Q246" i="10"/>
  <c r="P246" i="10"/>
  <c r="O246" i="10"/>
  <c r="N246" i="10"/>
  <c r="M246" i="10"/>
  <c r="L246" i="10"/>
  <c r="K246" i="10"/>
  <c r="I246" i="10"/>
  <c r="H246" i="10"/>
  <c r="G246" i="10"/>
  <c r="F246" i="10"/>
  <c r="J245" i="10"/>
  <c r="E245" i="10" s="1"/>
  <c r="AH245" i="10" s="1"/>
  <c r="AI245" i="10" s="1"/>
  <c r="AK245" i="10" s="1"/>
  <c r="AL245" i="10" s="1"/>
  <c r="AM245" i="10" s="1"/>
  <c r="J244" i="10"/>
  <c r="E244" i="10" s="1"/>
  <c r="AH244" i="10" s="1"/>
  <c r="AI244" i="10" s="1"/>
  <c r="AK244" i="10" s="1"/>
  <c r="AL244" i="10" s="1"/>
  <c r="AM244" i="10" s="1"/>
  <c r="J243" i="10"/>
  <c r="E243" i="10" s="1"/>
  <c r="AH243" i="10" s="1"/>
  <c r="AI243" i="10" s="1"/>
  <c r="AK243" i="10" s="1"/>
  <c r="AL243" i="10" s="1"/>
  <c r="AM243" i="10" s="1"/>
  <c r="AF242" i="10"/>
  <c r="AJ242" i="10" s="1"/>
  <c r="AE242" i="10"/>
  <c r="AD242" i="10"/>
  <c r="AC242" i="10"/>
  <c r="AB242" i="10"/>
  <c r="AA242" i="10"/>
  <c r="Z242" i="10"/>
  <c r="Y242" i="10"/>
  <c r="X242" i="10"/>
  <c r="V242" i="10"/>
  <c r="U242" i="10"/>
  <c r="T242" i="10"/>
  <c r="S242" i="10"/>
  <c r="R242" i="10"/>
  <c r="Q242" i="10"/>
  <c r="P242" i="10"/>
  <c r="O242" i="10"/>
  <c r="N242" i="10"/>
  <c r="M242" i="10"/>
  <c r="L242" i="10"/>
  <c r="K242" i="10"/>
  <c r="I242" i="10"/>
  <c r="H242" i="10"/>
  <c r="G242" i="10"/>
  <c r="F242" i="10"/>
  <c r="J241" i="10"/>
  <c r="E241" i="10" s="1"/>
  <c r="AH241" i="10" s="1"/>
  <c r="AI241" i="10" s="1"/>
  <c r="J240" i="10"/>
  <c r="E240" i="10" s="1"/>
  <c r="AH240" i="10" s="1"/>
  <c r="AI240" i="10" s="1"/>
  <c r="AK240" i="10" s="1"/>
  <c r="AL240" i="10" s="1"/>
  <c r="AM240" i="10" s="1"/>
  <c r="J239" i="10"/>
  <c r="E239" i="10" s="1"/>
  <c r="AH239" i="10" s="1"/>
  <c r="AI239" i="10" s="1"/>
  <c r="AK239" i="10" s="1"/>
  <c r="AL239" i="10" s="1"/>
  <c r="AM239" i="10" s="1"/>
  <c r="AF238" i="10"/>
  <c r="AJ238" i="10" s="1"/>
  <c r="AE238" i="10"/>
  <c r="AE201" i="10" s="1"/>
  <c r="AD238" i="10"/>
  <c r="AC238" i="10"/>
  <c r="AB238" i="10"/>
  <c r="AA238" i="10"/>
  <c r="Z238" i="10"/>
  <c r="Y238" i="10"/>
  <c r="X238" i="10"/>
  <c r="V238" i="10"/>
  <c r="V201" i="10" s="1"/>
  <c r="U238" i="10"/>
  <c r="T238" i="10"/>
  <c r="S238" i="10"/>
  <c r="R238" i="10"/>
  <c r="Q238" i="10"/>
  <c r="P238" i="10"/>
  <c r="O238" i="10"/>
  <c r="N238" i="10"/>
  <c r="N201" i="10" s="1"/>
  <c r="M238" i="10"/>
  <c r="L238" i="10"/>
  <c r="K238" i="10"/>
  <c r="I238" i="10"/>
  <c r="H238" i="10"/>
  <c r="G238" i="10"/>
  <c r="F238" i="10"/>
  <c r="J237" i="10"/>
  <c r="E237" i="10" s="1"/>
  <c r="AH237" i="10" s="1"/>
  <c r="AI237" i="10" s="1"/>
  <c r="AK237" i="10" s="1"/>
  <c r="AL237" i="10" s="1"/>
  <c r="AM237" i="10" s="1"/>
  <c r="J236" i="10"/>
  <c r="E236" i="10" s="1"/>
  <c r="AH236" i="10" s="1"/>
  <c r="AI236" i="10" s="1"/>
  <c r="AK236" i="10" s="1"/>
  <c r="AL236" i="10" s="1"/>
  <c r="AM236" i="10" s="1"/>
  <c r="J235" i="10"/>
  <c r="E235" i="10" s="1"/>
  <c r="AH235" i="10" s="1"/>
  <c r="AI235" i="10" s="1"/>
  <c r="AK235" i="10" s="1"/>
  <c r="AL235" i="10" s="1"/>
  <c r="AM235" i="10" s="1"/>
  <c r="AF234" i="10"/>
  <c r="AJ234" i="10" s="1"/>
  <c r="AE234" i="10"/>
  <c r="AD234" i="10"/>
  <c r="AC234" i="10"/>
  <c r="AB234" i="10"/>
  <c r="AA234" i="10"/>
  <c r="Z234" i="10"/>
  <c r="Y234" i="10"/>
  <c r="X234" i="10"/>
  <c r="V234" i="10"/>
  <c r="U234" i="10"/>
  <c r="T234" i="10"/>
  <c r="S234" i="10"/>
  <c r="R234" i="10"/>
  <c r="Q234" i="10"/>
  <c r="P234" i="10"/>
  <c r="O234" i="10"/>
  <c r="N234" i="10"/>
  <c r="M234" i="10"/>
  <c r="L234" i="10"/>
  <c r="K234" i="10"/>
  <c r="I234" i="10"/>
  <c r="H234" i="10"/>
  <c r="G234" i="10"/>
  <c r="F234" i="10"/>
  <c r="J233" i="10"/>
  <c r="E233" i="10" s="1"/>
  <c r="AH233" i="10" s="1"/>
  <c r="AI233" i="10" s="1"/>
  <c r="J232" i="10"/>
  <c r="E232" i="10" s="1"/>
  <c r="AH232" i="10" s="1"/>
  <c r="AI232" i="10" s="1"/>
  <c r="AK232" i="10" s="1"/>
  <c r="AL232" i="10" s="1"/>
  <c r="AM232" i="10" s="1"/>
  <c r="J231" i="10"/>
  <c r="E231" i="10" s="1"/>
  <c r="AH231" i="10" s="1"/>
  <c r="AI231" i="10" s="1"/>
  <c r="AK231" i="10" s="1"/>
  <c r="AL231" i="10" s="1"/>
  <c r="AM231" i="10" s="1"/>
  <c r="AF230" i="10"/>
  <c r="AJ230" i="10" s="1"/>
  <c r="AE230" i="10"/>
  <c r="AD230" i="10"/>
  <c r="AC230" i="10"/>
  <c r="AB230" i="10"/>
  <c r="AA230" i="10"/>
  <c r="Z230" i="10"/>
  <c r="Y230" i="10"/>
  <c r="X230" i="10"/>
  <c r="V230" i="10"/>
  <c r="U230" i="10"/>
  <c r="T230" i="10"/>
  <c r="S230" i="10"/>
  <c r="R230" i="10"/>
  <c r="Q230" i="10"/>
  <c r="P230" i="10"/>
  <c r="O230" i="10"/>
  <c r="N230" i="10"/>
  <c r="M230" i="10"/>
  <c r="L230" i="10"/>
  <c r="K230" i="10"/>
  <c r="I230" i="10"/>
  <c r="H230" i="10"/>
  <c r="G230" i="10"/>
  <c r="F230" i="10"/>
  <c r="J229" i="10"/>
  <c r="E229" i="10" s="1"/>
  <c r="AH229" i="10" s="1"/>
  <c r="AI229" i="10" s="1"/>
  <c r="AK229" i="10" s="1"/>
  <c r="AL229" i="10" s="1"/>
  <c r="AM229" i="10" s="1"/>
  <c r="J228" i="10"/>
  <c r="E228" i="10"/>
  <c r="AH228" i="10" s="1"/>
  <c r="AI228" i="10" s="1"/>
  <c r="AK228" i="10" s="1"/>
  <c r="AL228" i="10" s="1"/>
  <c r="AM228" i="10" s="1"/>
  <c r="J227" i="10"/>
  <c r="E227" i="10"/>
  <c r="AH227" i="10" s="1"/>
  <c r="AI227" i="10" s="1"/>
  <c r="AK227" i="10" s="1"/>
  <c r="AL227" i="10" s="1"/>
  <c r="AM227" i="10" s="1"/>
  <c r="AF226" i="10"/>
  <c r="AJ226" i="10" s="1"/>
  <c r="AE226" i="10"/>
  <c r="AD226" i="10"/>
  <c r="AC226" i="10"/>
  <c r="AB226" i="10"/>
  <c r="AA226" i="10"/>
  <c r="Z226" i="10"/>
  <c r="Y226" i="10"/>
  <c r="X226" i="10"/>
  <c r="V226" i="10"/>
  <c r="U226" i="10"/>
  <c r="T226" i="10"/>
  <c r="S226" i="10"/>
  <c r="R226" i="10"/>
  <c r="Q226" i="10"/>
  <c r="P226" i="10"/>
  <c r="O226" i="10"/>
  <c r="N226" i="10"/>
  <c r="M226" i="10"/>
  <c r="L226" i="10"/>
  <c r="K226" i="10"/>
  <c r="I226" i="10"/>
  <c r="H226" i="10"/>
  <c r="G226" i="10"/>
  <c r="F226" i="10"/>
  <c r="J225" i="10"/>
  <c r="E225" i="10" s="1"/>
  <c r="AH225" i="10" s="1"/>
  <c r="AI225" i="10" s="1"/>
  <c r="J224" i="10"/>
  <c r="E224" i="10" s="1"/>
  <c r="AH224" i="10" s="1"/>
  <c r="AI224" i="10" s="1"/>
  <c r="AK224" i="10" s="1"/>
  <c r="AL224" i="10" s="1"/>
  <c r="AM224" i="10" s="1"/>
  <c r="J223" i="10"/>
  <c r="E223" i="10" s="1"/>
  <c r="AH223" i="10" s="1"/>
  <c r="AI223" i="10" s="1"/>
  <c r="AK223" i="10" s="1"/>
  <c r="AL223" i="10" s="1"/>
  <c r="AM223" i="10" s="1"/>
  <c r="AF222" i="10"/>
  <c r="AJ222" i="10" s="1"/>
  <c r="AE222" i="10"/>
  <c r="AD222" i="10"/>
  <c r="AC222" i="10"/>
  <c r="AB222" i="10"/>
  <c r="AA222" i="10"/>
  <c r="Z222" i="10"/>
  <c r="Y222" i="10"/>
  <c r="X222" i="10"/>
  <c r="V222" i="10"/>
  <c r="U222" i="10"/>
  <c r="T222" i="10"/>
  <c r="S222" i="10"/>
  <c r="R222" i="10"/>
  <c r="Q222" i="10"/>
  <c r="P222" i="10"/>
  <c r="O222" i="10"/>
  <c r="N222" i="10"/>
  <c r="M222" i="10"/>
  <c r="L222" i="10"/>
  <c r="K222" i="10"/>
  <c r="I222" i="10"/>
  <c r="H222" i="10"/>
  <c r="G222" i="10"/>
  <c r="F222" i="10"/>
  <c r="J221" i="10"/>
  <c r="E221" i="10" s="1"/>
  <c r="AH221" i="10" s="1"/>
  <c r="AI221" i="10" s="1"/>
  <c r="AK221" i="10" s="1"/>
  <c r="AL221" i="10" s="1"/>
  <c r="AM221" i="10" s="1"/>
  <c r="J220" i="10"/>
  <c r="E220" i="10" s="1"/>
  <c r="AH220" i="10" s="1"/>
  <c r="AI220" i="10" s="1"/>
  <c r="AK220" i="10" s="1"/>
  <c r="AL220" i="10" s="1"/>
  <c r="AM220" i="10" s="1"/>
  <c r="J219" i="10"/>
  <c r="E219" i="10" s="1"/>
  <c r="AH219" i="10" s="1"/>
  <c r="AI219" i="10" s="1"/>
  <c r="AK219" i="10" s="1"/>
  <c r="AL219" i="10" s="1"/>
  <c r="AM219" i="10" s="1"/>
  <c r="AF218" i="10"/>
  <c r="AJ218" i="10" s="1"/>
  <c r="AE218" i="10"/>
  <c r="AD218" i="10"/>
  <c r="AC218" i="10"/>
  <c r="AB218" i="10"/>
  <c r="AA218" i="10"/>
  <c r="Z218" i="10"/>
  <c r="Y218" i="10"/>
  <c r="X218" i="10"/>
  <c r="V218" i="10"/>
  <c r="U218" i="10"/>
  <c r="T218" i="10"/>
  <c r="S218" i="10"/>
  <c r="R218" i="10"/>
  <c r="Q218" i="10"/>
  <c r="P218" i="10"/>
  <c r="O218" i="10"/>
  <c r="N218" i="10"/>
  <c r="M218" i="10"/>
  <c r="L218" i="10"/>
  <c r="K218" i="10"/>
  <c r="I218" i="10"/>
  <c r="H218" i="10"/>
  <c r="G218" i="10"/>
  <c r="F218" i="10"/>
  <c r="J217" i="10"/>
  <c r="E217" i="10" s="1"/>
  <c r="AH217" i="10" s="1"/>
  <c r="AI217" i="10" s="1"/>
  <c r="J216" i="10"/>
  <c r="E216" i="10" s="1"/>
  <c r="AH216" i="10" s="1"/>
  <c r="AI216" i="10" s="1"/>
  <c r="AK216" i="10" s="1"/>
  <c r="AL216" i="10" s="1"/>
  <c r="AM216" i="10" s="1"/>
  <c r="J215" i="10"/>
  <c r="E215" i="10" s="1"/>
  <c r="AH215" i="10" s="1"/>
  <c r="AI215" i="10" s="1"/>
  <c r="AK215" i="10" s="1"/>
  <c r="AL215" i="10" s="1"/>
  <c r="AM215" i="10" s="1"/>
  <c r="J214" i="10"/>
  <c r="E214" i="10" s="1"/>
  <c r="AH214" i="10" s="1"/>
  <c r="AI214" i="10" s="1"/>
  <c r="AK214" i="10" s="1"/>
  <c r="AL214" i="10" s="1"/>
  <c r="AM214" i="10" s="1"/>
  <c r="J213" i="10"/>
  <c r="E213" i="10" s="1"/>
  <c r="AH213" i="10" s="1"/>
  <c r="AI213" i="10" s="1"/>
  <c r="AK213" i="10" s="1"/>
  <c r="AL213" i="10" s="1"/>
  <c r="AM213" i="10" s="1"/>
  <c r="J212" i="10"/>
  <c r="E212" i="10" s="1"/>
  <c r="AH212" i="10" s="1"/>
  <c r="AI212" i="10" s="1"/>
  <c r="AK212" i="10" s="1"/>
  <c r="AL212" i="10" s="1"/>
  <c r="AM212" i="10" s="1"/>
  <c r="J211" i="10"/>
  <c r="E211" i="10" s="1"/>
  <c r="AH211" i="10" s="1"/>
  <c r="AI211" i="10" s="1"/>
  <c r="AK211" i="10" s="1"/>
  <c r="AL211" i="10" s="1"/>
  <c r="AM211" i="10" s="1"/>
  <c r="AF210" i="10"/>
  <c r="AJ210" i="10" s="1"/>
  <c r="AE210" i="10"/>
  <c r="AD210" i="10"/>
  <c r="AC210" i="10"/>
  <c r="AB210" i="10"/>
  <c r="AA210" i="10"/>
  <c r="Z210" i="10"/>
  <c r="Y210" i="10"/>
  <c r="X210" i="10"/>
  <c r="V210" i="10"/>
  <c r="U210" i="10"/>
  <c r="T210" i="10"/>
  <c r="S210" i="10"/>
  <c r="R210" i="10"/>
  <c r="Q210" i="10"/>
  <c r="P210" i="10"/>
  <c r="O210" i="10"/>
  <c r="N210" i="10"/>
  <c r="M210" i="10"/>
  <c r="L210" i="10"/>
  <c r="K210" i="10"/>
  <c r="I210" i="10"/>
  <c r="H210" i="10"/>
  <c r="G210" i="10"/>
  <c r="F210" i="10"/>
  <c r="J209" i="10"/>
  <c r="E209" i="10" s="1"/>
  <c r="AH209" i="10" s="1"/>
  <c r="AI209" i="10" s="1"/>
  <c r="J208" i="10"/>
  <c r="E208" i="10" s="1"/>
  <c r="AH208" i="10" s="1"/>
  <c r="AI208" i="10" s="1"/>
  <c r="AK208" i="10" s="1"/>
  <c r="AL208" i="10" s="1"/>
  <c r="AM208" i="10" s="1"/>
  <c r="J207" i="10"/>
  <c r="E207" i="10"/>
  <c r="AH207" i="10" s="1"/>
  <c r="AI207" i="10" s="1"/>
  <c r="AK207" i="10" s="1"/>
  <c r="AL207" i="10" s="1"/>
  <c r="AM207" i="10" s="1"/>
  <c r="AF206" i="10"/>
  <c r="AJ206" i="10" s="1"/>
  <c r="AE206" i="10"/>
  <c r="AD206" i="10"/>
  <c r="AC206" i="10"/>
  <c r="AB206" i="10"/>
  <c r="AA206" i="10"/>
  <c r="Z206" i="10"/>
  <c r="Y206" i="10"/>
  <c r="Y201" i="10" s="1"/>
  <c r="X206" i="10"/>
  <c r="V206" i="10"/>
  <c r="U206" i="10"/>
  <c r="T206" i="10"/>
  <c r="S206" i="10"/>
  <c r="R206" i="10"/>
  <c r="Q206" i="10"/>
  <c r="P206" i="10"/>
  <c r="P201" i="10" s="1"/>
  <c r="O206" i="10"/>
  <c r="N206" i="10"/>
  <c r="M206" i="10"/>
  <c r="L206" i="10"/>
  <c r="K206" i="10"/>
  <c r="I206" i="10"/>
  <c r="H206" i="10"/>
  <c r="G206" i="10"/>
  <c r="F206" i="10"/>
  <c r="J205" i="10"/>
  <c r="E205" i="10" s="1"/>
  <c r="AH205" i="10" s="1"/>
  <c r="AI205" i="10" s="1"/>
  <c r="AK205" i="10" s="1"/>
  <c r="AL205" i="10" s="1"/>
  <c r="AM205" i="10" s="1"/>
  <c r="J204" i="10"/>
  <c r="E204" i="10" s="1"/>
  <c r="AH204" i="10" s="1"/>
  <c r="AI204" i="10" s="1"/>
  <c r="AK204" i="10" s="1"/>
  <c r="AL204" i="10" s="1"/>
  <c r="AM204" i="10" s="1"/>
  <c r="J203" i="10"/>
  <c r="E203" i="10" s="1"/>
  <c r="AH203" i="10" s="1"/>
  <c r="AI203" i="10" s="1"/>
  <c r="AK203" i="10" s="1"/>
  <c r="AL203" i="10" s="1"/>
  <c r="AM203" i="10" s="1"/>
  <c r="AF202" i="10"/>
  <c r="AJ202" i="10" s="1"/>
  <c r="AE202" i="10"/>
  <c r="AD202" i="10"/>
  <c r="AC202" i="10"/>
  <c r="AC201" i="10" s="1"/>
  <c r="AB202" i="10"/>
  <c r="AA202" i="10"/>
  <c r="AA201" i="10" s="1"/>
  <c r="Z202" i="10"/>
  <c r="Z201" i="10" s="1"/>
  <c r="Y202" i="10"/>
  <c r="X202" i="10"/>
  <c r="V202" i="10"/>
  <c r="U202" i="10"/>
  <c r="T202" i="10"/>
  <c r="T201" i="10" s="1"/>
  <c r="S202" i="10"/>
  <c r="R202" i="10"/>
  <c r="R201" i="10" s="1"/>
  <c r="Q202" i="10"/>
  <c r="Q201" i="10" s="1"/>
  <c r="P202" i="10"/>
  <c r="O202" i="10"/>
  <c r="N202" i="10"/>
  <c r="M202" i="10"/>
  <c r="L202" i="10"/>
  <c r="L201" i="10" s="1"/>
  <c r="K202" i="10"/>
  <c r="I202" i="10"/>
  <c r="H202" i="10"/>
  <c r="H201" i="10" s="1"/>
  <c r="G202" i="10"/>
  <c r="F202" i="10"/>
  <c r="F201" i="10" s="1"/>
  <c r="J200" i="10"/>
  <c r="E200" i="10" s="1"/>
  <c r="AH200" i="10" s="1"/>
  <c r="AI200" i="10" s="1"/>
  <c r="AK200" i="10" s="1"/>
  <c r="AL200" i="10" s="1"/>
  <c r="AM200" i="10" s="1"/>
  <c r="J199" i="10"/>
  <c r="E199" i="10" s="1"/>
  <c r="AH199" i="10" s="1"/>
  <c r="AI199" i="10" s="1"/>
  <c r="AK199" i="10" s="1"/>
  <c r="AL199" i="10" s="1"/>
  <c r="AM199" i="10" s="1"/>
  <c r="J198" i="10"/>
  <c r="E198" i="10" s="1"/>
  <c r="AH198" i="10" s="1"/>
  <c r="AI198" i="10" s="1"/>
  <c r="AK198" i="10" s="1"/>
  <c r="AL198" i="10" s="1"/>
  <c r="AM198" i="10" s="1"/>
  <c r="J197" i="10"/>
  <c r="E197" i="10" s="1"/>
  <c r="AH197" i="10" s="1"/>
  <c r="AI197" i="10" s="1"/>
  <c r="AK197" i="10" s="1"/>
  <c r="AL197" i="10" s="1"/>
  <c r="AM197" i="10" s="1"/>
  <c r="J196" i="10"/>
  <c r="E196" i="10" s="1"/>
  <c r="AH196" i="10" s="1"/>
  <c r="AI196" i="10" s="1"/>
  <c r="AK196" i="10" s="1"/>
  <c r="AL196" i="10" s="1"/>
  <c r="AM196" i="10" s="1"/>
  <c r="J195" i="10"/>
  <c r="E195" i="10" s="1"/>
  <c r="AH195" i="10" s="1"/>
  <c r="AI195" i="10" s="1"/>
  <c r="AK195" i="10" s="1"/>
  <c r="AL195" i="10" s="1"/>
  <c r="AM195" i="10" s="1"/>
  <c r="J194" i="10"/>
  <c r="E194" i="10" s="1"/>
  <c r="AH194" i="10" s="1"/>
  <c r="AI194" i="10" s="1"/>
  <c r="AK194" i="10" s="1"/>
  <c r="AL194" i="10" s="1"/>
  <c r="AM194" i="10" s="1"/>
  <c r="J193" i="10"/>
  <c r="E193" i="10" s="1"/>
  <c r="AH193" i="10" s="1"/>
  <c r="AI193" i="10" s="1"/>
  <c r="J192" i="10"/>
  <c r="E192" i="10" s="1"/>
  <c r="AH192" i="10" s="1"/>
  <c r="AI192" i="10" s="1"/>
  <c r="AK192" i="10" s="1"/>
  <c r="AL192" i="10" s="1"/>
  <c r="AM192" i="10" s="1"/>
  <c r="J191" i="10"/>
  <c r="E191" i="10" s="1"/>
  <c r="AH191" i="10" s="1"/>
  <c r="AI191" i="10" s="1"/>
  <c r="AK191" i="10" s="1"/>
  <c r="AL191" i="10" s="1"/>
  <c r="AM191" i="10" s="1"/>
  <c r="AF190" i="10"/>
  <c r="AE190" i="10"/>
  <c r="AD190" i="10"/>
  <c r="AD189" i="10" s="1"/>
  <c r="AC190" i="10"/>
  <c r="AC189" i="10" s="1"/>
  <c r="AB190" i="10"/>
  <c r="AB189" i="10" s="1"/>
  <c r="AA190" i="10"/>
  <c r="AA189" i="10" s="1"/>
  <c r="Z190" i="10"/>
  <c r="Z189" i="10" s="1"/>
  <c r="Y190" i="10"/>
  <c r="Y189" i="10" s="1"/>
  <c r="X190" i="10"/>
  <c r="X189" i="10" s="1"/>
  <c r="V190" i="10"/>
  <c r="V189" i="10" s="1"/>
  <c r="U190" i="10"/>
  <c r="U189" i="10" s="1"/>
  <c r="T190" i="10"/>
  <c r="S190" i="10"/>
  <c r="S189" i="10" s="1"/>
  <c r="R190" i="10"/>
  <c r="R189" i="10" s="1"/>
  <c r="Q190" i="10"/>
  <c r="Q189" i="10" s="1"/>
  <c r="P190" i="10"/>
  <c r="P189" i="10" s="1"/>
  <c r="O190" i="10"/>
  <c r="O189" i="10" s="1"/>
  <c r="N190" i="10"/>
  <c r="N189" i="10" s="1"/>
  <c r="M190" i="10"/>
  <c r="M189" i="10" s="1"/>
  <c r="L190" i="10"/>
  <c r="L189" i="10" s="1"/>
  <c r="K190" i="10"/>
  <c r="K189" i="10" s="1"/>
  <c r="I190" i="10"/>
  <c r="I189" i="10" s="1"/>
  <c r="H190" i="10"/>
  <c r="H189" i="10" s="1"/>
  <c r="G190" i="10"/>
  <c r="F190" i="10"/>
  <c r="F189" i="10" s="1"/>
  <c r="AE189" i="10"/>
  <c r="T189" i="10"/>
  <c r="J188" i="10"/>
  <c r="E188" i="10" s="1"/>
  <c r="AH188" i="10" s="1"/>
  <c r="AI188" i="10" s="1"/>
  <c r="AK188" i="10" s="1"/>
  <c r="AL188" i="10" s="1"/>
  <c r="AM188" i="10" s="1"/>
  <c r="J187" i="10"/>
  <c r="E187" i="10" s="1"/>
  <c r="AH187" i="10" s="1"/>
  <c r="AI187" i="10" s="1"/>
  <c r="AK187" i="10" s="1"/>
  <c r="AL187" i="10" s="1"/>
  <c r="AM187" i="10" s="1"/>
  <c r="J186" i="10"/>
  <c r="E186" i="10" s="1"/>
  <c r="AH186" i="10" s="1"/>
  <c r="AI186" i="10" s="1"/>
  <c r="AK186" i="10" s="1"/>
  <c r="AL186" i="10" s="1"/>
  <c r="AM186" i="10" s="1"/>
  <c r="AF185" i="10"/>
  <c r="AE185" i="10"/>
  <c r="AD185" i="10"/>
  <c r="AD184" i="10" s="1"/>
  <c r="AC185" i="10"/>
  <c r="AB185" i="10"/>
  <c r="AB184" i="10" s="1"/>
  <c r="AA185" i="10"/>
  <c r="AA184" i="10" s="1"/>
  <c r="Z185" i="10"/>
  <c r="Z184" i="10" s="1"/>
  <c r="Z183" i="10" s="1"/>
  <c r="Y185" i="10"/>
  <c r="Y184" i="10" s="1"/>
  <c r="X185" i="10"/>
  <c r="X184" i="10" s="1"/>
  <c r="V185" i="10"/>
  <c r="V184" i="10" s="1"/>
  <c r="U185" i="10"/>
  <c r="U184" i="10" s="1"/>
  <c r="T185" i="10"/>
  <c r="S185" i="10"/>
  <c r="S184" i="10" s="1"/>
  <c r="R185" i="10"/>
  <c r="Q185" i="10"/>
  <c r="Q184" i="10" s="1"/>
  <c r="P185" i="10"/>
  <c r="P184" i="10" s="1"/>
  <c r="O185" i="10"/>
  <c r="O184" i="10" s="1"/>
  <c r="N185" i="10"/>
  <c r="M185" i="10"/>
  <c r="M184" i="10" s="1"/>
  <c r="L185" i="10"/>
  <c r="K185" i="10"/>
  <c r="K184" i="10" s="1"/>
  <c r="I185" i="10"/>
  <c r="I184" i="10" s="1"/>
  <c r="H185" i="10"/>
  <c r="H184" i="10" s="1"/>
  <c r="G185" i="10"/>
  <c r="F185" i="10"/>
  <c r="AE184" i="10"/>
  <c r="AC184" i="10"/>
  <c r="T184" i="10"/>
  <c r="R184" i="10"/>
  <c r="N184" i="10"/>
  <c r="L184" i="10"/>
  <c r="F184" i="10"/>
  <c r="J182" i="10"/>
  <c r="E182" i="10" s="1"/>
  <c r="AH182" i="10" s="1"/>
  <c r="AI182" i="10" s="1"/>
  <c r="AK182" i="10" s="1"/>
  <c r="AL182" i="10" s="1"/>
  <c r="AM182" i="10" s="1"/>
  <c r="AF181" i="10"/>
  <c r="AJ181" i="10" s="1"/>
  <c r="AE181" i="10"/>
  <c r="AD181" i="10"/>
  <c r="AC181" i="10"/>
  <c r="AB181" i="10"/>
  <c r="AA181" i="10"/>
  <c r="Z181" i="10"/>
  <c r="Y181" i="10"/>
  <c r="X181" i="10"/>
  <c r="V181" i="10"/>
  <c r="U181" i="10"/>
  <c r="T181" i="10"/>
  <c r="S181" i="10"/>
  <c r="R181" i="10"/>
  <c r="Q181" i="10"/>
  <c r="P181" i="10"/>
  <c r="O181" i="10"/>
  <c r="O178" i="10" s="1"/>
  <c r="N181" i="10"/>
  <c r="M181" i="10"/>
  <c r="L181" i="10"/>
  <c r="K181" i="10"/>
  <c r="I181" i="10"/>
  <c r="H181" i="10"/>
  <c r="G181" i="10"/>
  <c r="F181" i="10"/>
  <c r="J180" i="10"/>
  <c r="E180" i="10" s="1"/>
  <c r="AH180" i="10" s="1"/>
  <c r="AI180" i="10" s="1"/>
  <c r="AK180" i="10" s="1"/>
  <c r="AL180" i="10" s="1"/>
  <c r="AM180" i="10" s="1"/>
  <c r="AF179" i="10"/>
  <c r="AJ179" i="10" s="1"/>
  <c r="AE179" i="10"/>
  <c r="AD179" i="10"/>
  <c r="AD178" i="10" s="1"/>
  <c r="AC179" i="10"/>
  <c r="AC178" i="10" s="1"/>
  <c r="AB179" i="10"/>
  <c r="AA179" i="10"/>
  <c r="Z179" i="10"/>
  <c r="Y179" i="10"/>
  <c r="X179" i="10"/>
  <c r="V179" i="10"/>
  <c r="U179" i="10"/>
  <c r="U178" i="10" s="1"/>
  <c r="T179" i="10"/>
  <c r="T178" i="10" s="1"/>
  <c r="S179" i="10"/>
  <c r="R179" i="10"/>
  <c r="Q179" i="10"/>
  <c r="P179" i="10"/>
  <c r="P178" i="10" s="1"/>
  <c r="O179" i="10"/>
  <c r="N179" i="10"/>
  <c r="N178" i="10" s="1"/>
  <c r="M179" i="10"/>
  <c r="M178" i="10" s="1"/>
  <c r="L179" i="10"/>
  <c r="L178" i="10" s="1"/>
  <c r="K179" i="10"/>
  <c r="I179" i="10"/>
  <c r="H179" i="10"/>
  <c r="G179" i="10"/>
  <c r="F179" i="10"/>
  <c r="G178" i="10"/>
  <c r="J177" i="10"/>
  <c r="E177" i="10"/>
  <c r="AH177" i="10" s="1"/>
  <c r="AI177" i="10" s="1"/>
  <c r="AK177" i="10" s="1"/>
  <c r="AL177" i="10" s="1"/>
  <c r="AM177" i="10" s="1"/>
  <c r="AF176" i="10"/>
  <c r="AJ176" i="10" s="1"/>
  <c r="AE176" i="10"/>
  <c r="AE175" i="10" s="1"/>
  <c r="AD176" i="10"/>
  <c r="AD175" i="10" s="1"/>
  <c r="AC176" i="10"/>
  <c r="AC175" i="10" s="1"/>
  <c r="AB176" i="10"/>
  <c r="AB175" i="10" s="1"/>
  <c r="AA176" i="10"/>
  <c r="AA175" i="10" s="1"/>
  <c r="Z176" i="10"/>
  <c r="Z175" i="10" s="1"/>
  <c r="Y176" i="10"/>
  <c r="Y175" i="10" s="1"/>
  <c r="X176" i="10"/>
  <c r="V176" i="10"/>
  <c r="V175" i="10" s="1"/>
  <c r="U176" i="10"/>
  <c r="U175" i="10" s="1"/>
  <c r="T176" i="10"/>
  <c r="T175" i="10" s="1"/>
  <c r="S176" i="10"/>
  <c r="S175" i="10" s="1"/>
  <c r="R176" i="10"/>
  <c r="R175" i="10" s="1"/>
  <c r="Q176" i="10"/>
  <c r="Q175" i="10" s="1"/>
  <c r="P176" i="10"/>
  <c r="P175" i="10" s="1"/>
  <c r="O176" i="10"/>
  <c r="N176" i="10"/>
  <c r="N175" i="10" s="1"/>
  <c r="M176" i="10"/>
  <c r="M175" i="10" s="1"/>
  <c r="L176" i="10"/>
  <c r="L175" i="10" s="1"/>
  <c r="K176" i="10"/>
  <c r="K175" i="10" s="1"/>
  <c r="I176" i="10"/>
  <c r="I175" i="10" s="1"/>
  <c r="H176" i="10"/>
  <c r="G176" i="10"/>
  <c r="G175" i="10" s="1"/>
  <c r="F176" i="10"/>
  <c r="F175" i="10" s="1"/>
  <c r="X175" i="10"/>
  <c r="O175" i="10"/>
  <c r="J174" i="10"/>
  <c r="E174" i="10"/>
  <c r="AH174" i="10" s="1"/>
  <c r="AI174" i="10" s="1"/>
  <c r="AK174" i="10" s="1"/>
  <c r="AL174" i="10" s="1"/>
  <c r="AM174" i="10" s="1"/>
  <c r="J173" i="10"/>
  <c r="E173" i="10" s="1"/>
  <c r="AH173" i="10" s="1"/>
  <c r="AI173" i="10" s="1"/>
  <c r="AK173" i="10" s="1"/>
  <c r="AL173" i="10" s="1"/>
  <c r="AM173" i="10" s="1"/>
  <c r="J172" i="10"/>
  <c r="E172" i="10" s="1"/>
  <c r="AH172" i="10" s="1"/>
  <c r="AI172" i="10" s="1"/>
  <c r="AK172" i="10" s="1"/>
  <c r="AL172" i="10" s="1"/>
  <c r="AM172" i="10" s="1"/>
  <c r="AF171" i="10"/>
  <c r="AJ171" i="10" s="1"/>
  <c r="AE171" i="10"/>
  <c r="AD171" i="10"/>
  <c r="AC171" i="10"/>
  <c r="AB171" i="10"/>
  <c r="AA171" i="10"/>
  <c r="AA165" i="10" s="1"/>
  <c r="Z171" i="10"/>
  <c r="Y171" i="10"/>
  <c r="X171" i="10"/>
  <c r="V171" i="10"/>
  <c r="U171" i="10"/>
  <c r="T171" i="10"/>
  <c r="S171" i="10"/>
  <c r="R171" i="10"/>
  <c r="Q171" i="10"/>
  <c r="P171" i="10"/>
  <c r="O171" i="10"/>
  <c r="N171" i="10"/>
  <c r="M171" i="10"/>
  <c r="L171" i="10"/>
  <c r="K171" i="10"/>
  <c r="I171" i="10"/>
  <c r="H171" i="10"/>
  <c r="G171" i="10"/>
  <c r="F171" i="10"/>
  <c r="J170" i="10"/>
  <c r="E170" i="10" s="1"/>
  <c r="AH170" i="10" s="1"/>
  <c r="AI170" i="10" s="1"/>
  <c r="AK170" i="10" s="1"/>
  <c r="AL170" i="10" s="1"/>
  <c r="AM170" i="10" s="1"/>
  <c r="J169" i="10"/>
  <c r="E169" i="10"/>
  <c r="AH169" i="10" s="1"/>
  <c r="AI169" i="10" s="1"/>
  <c r="AK169" i="10" s="1"/>
  <c r="AL169" i="10" s="1"/>
  <c r="AM169" i="10" s="1"/>
  <c r="J168" i="10"/>
  <c r="E168" i="10" s="1"/>
  <c r="AH168" i="10" s="1"/>
  <c r="AI168" i="10" s="1"/>
  <c r="AK168" i="10" s="1"/>
  <c r="AL168" i="10" s="1"/>
  <c r="AM168" i="10" s="1"/>
  <c r="J167" i="10"/>
  <c r="E167" i="10" s="1"/>
  <c r="AH167" i="10" s="1"/>
  <c r="AI167" i="10" s="1"/>
  <c r="AK167" i="10" s="1"/>
  <c r="AL167" i="10" s="1"/>
  <c r="AM167" i="10" s="1"/>
  <c r="AF166" i="10"/>
  <c r="AE166" i="10"/>
  <c r="AD166" i="10"/>
  <c r="AC166" i="10"/>
  <c r="AB166" i="10"/>
  <c r="AB165" i="10" s="1"/>
  <c r="AA166" i="10"/>
  <c r="Z166" i="10"/>
  <c r="Y166" i="10"/>
  <c r="X166" i="10"/>
  <c r="V166" i="10"/>
  <c r="U166" i="10"/>
  <c r="T166" i="10"/>
  <c r="S166" i="10"/>
  <c r="S165" i="10" s="1"/>
  <c r="R166" i="10"/>
  <c r="R165" i="10" s="1"/>
  <c r="Q166" i="10"/>
  <c r="P166" i="10"/>
  <c r="O166" i="10"/>
  <c r="N166" i="10"/>
  <c r="M166" i="10"/>
  <c r="L166" i="10"/>
  <c r="K166" i="10"/>
  <c r="K165" i="10" s="1"/>
  <c r="I166" i="10"/>
  <c r="H166" i="10"/>
  <c r="G166" i="10"/>
  <c r="F166" i="10"/>
  <c r="J164" i="10"/>
  <c r="E164" i="10" s="1"/>
  <c r="AH164" i="10" s="1"/>
  <c r="AI164" i="10" s="1"/>
  <c r="J163" i="10"/>
  <c r="E163" i="10" s="1"/>
  <c r="AH163" i="10" s="1"/>
  <c r="AI163" i="10" s="1"/>
  <c r="AK163" i="10" s="1"/>
  <c r="AL163" i="10" s="1"/>
  <c r="AM163" i="10" s="1"/>
  <c r="AF162" i="10"/>
  <c r="AJ162" i="10" s="1"/>
  <c r="AE162" i="10"/>
  <c r="AD162" i="10"/>
  <c r="AC162" i="10"/>
  <c r="AB162" i="10"/>
  <c r="AA162" i="10"/>
  <c r="Z162" i="10"/>
  <c r="Y162" i="10"/>
  <c r="X162" i="10"/>
  <c r="V162" i="10"/>
  <c r="U162" i="10"/>
  <c r="T162" i="10"/>
  <c r="S162" i="10"/>
  <c r="R162" i="10"/>
  <c r="Q162" i="10"/>
  <c r="P162" i="10"/>
  <c r="O162" i="10"/>
  <c r="N162" i="10"/>
  <c r="M162" i="10"/>
  <c r="L162" i="10"/>
  <c r="K162" i="10"/>
  <c r="I162" i="10"/>
  <c r="H162" i="10"/>
  <c r="G162" i="10"/>
  <c r="F162" i="10"/>
  <c r="J160" i="10"/>
  <c r="E160" i="10" s="1"/>
  <c r="AH160" i="10" s="1"/>
  <c r="AI160" i="10" s="1"/>
  <c r="J159" i="10"/>
  <c r="E159" i="10" s="1"/>
  <c r="AH159" i="10" s="1"/>
  <c r="AI159" i="10" s="1"/>
  <c r="AK159" i="10" s="1"/>
  <c r="AL159" i="10" s="1"/>
  <c r="AM159" i="10" s="1"/>
  <c r="J158" i="10"/>
  <c r="E158" i="10" s="1"/>
  <c r="AH158" i="10" s="1"/>
  <c r="AI158" i="10" s="1"/>
  <c r="AK158" i="10" s="1"/>
  <c r="AL158" i="10" s="1"/>
  <c r="AM158" i="10" s="1"/>
  <c r="J157" i="10"/>
  <c r="E157" i="10" s="1"/>
  <c r="AH157" i="10" s="1"/>
  <c r="AI157" i="10" s="1"/>
  <c r="AK157" i="10" s="1"/>
  <c r="AL157" i="10" s="1"/>
  <c r="AM157" i="10" s="1"/>
  <c r="J156" i="10"/>
  <c r="E156" i="10" s="1"/>
  <c r="AH156" i="10" s="1"/>
  <c r="AI156" i="10" s="1"/>
  <c r="J155" i="10"/>
  <c r="E155" i="10"/>
  <c r="AH155" i="10" s="1"/>
  <c r="AI155" i="10" s="1"/>
  <c r="AK155" i="10" s="1"/>
  <c r="AL155" i="10" s="1"/>
  <c r="AM155" i="10" s="1"/>
  <c r="J154" i="10"/>
  <c r="E154" i="10" s="1"/>
  <c r="AH154" i="10" s="1"/>
  <c r="AI154" i="10" s="1"/>
  <c r="AK154" i="10" s="1"/>
  <c r="AL154" i="10" s="1"/>
  <c r="AM154" i="10" s="1"/>
  <c r="J153" i="10"/>
  <c r="E153" i="10" s="1"/>
  <c r="AH153" i="10" s="1"/>
  <c r="AI153" i="10" s="1"/>
  <c r="AK153" i="10" s="1"/>
  <c r="AL153" i="10" s="1"/>
  <c r="AM153" i="10" s="1"/>
  <c r="J152" i="10"/>
  <c r="E152" i="10" s="1"/>
  <c r="AH152" i="10" s="1"/>
  <c r="AI152" i="10" s="1"/>
  <c r="AK152" i="10" s="1"/>
  <c r="AL152" i="10" s="1"/>
  <c r="AM152" i="10" s="1"/>
  <c r="J151" i="10"/>
  <c r="E151" i="10" s="1"/>
  <c r="AH151" i="10" s="1"/>
  <c r="AI151" i="10" s="1"/>
  <c r="AK151" i="10" s="1"/>
  <c r="AL151" i="10" s="1"/>
  <c r="AM151" i="10" s="1"/>
  <c r="J150" i="10"/>
  <c r="E150" i="10" s="1"/>
  <c r="AH150" i="10" s="1"/>
  <c r="AI150" i="10" s="1"/>
  <c r="AK150" i="10" s="1"/>
  <c r="AL150" i="10" s="1"/>
  <c r="AM150" i="10" s="1"/>
  <c r="J149" i="10"/>
  <c r="E149" i="10" s="1"/>
  <c r="AH149" i="10" s="1"/>
  <c r="AI149" i="10" s="1"/>
  <c r="AK149" i="10" s="1"/>
  <c r="AL149" i="10" s="1"/>
  <c r="AM149" i="10" s="1"/>
  <c r="AF148" i="10"/>
  <c r="AJ148" i="10" s="1"/>
  <c r="AE148" i="10"/>
  <c r="AD148" i="10"/>
  <c r="AC148" i="10"/>
  <c r="AB148" i="10"/>
  <c r="AA148" i="10"/>
  <c r="Z148" i="10"/>
  <c r="Y148" i="10"/>
  <c r="X148" i="10"/>
  <c r="V148" i="10"/>
  <c r="U148" i="10"/>
  <c r="T148" i="10"/>
  <c r="S148" i="10"/>
  <c r="R148" i="10"/>
  <c r="Q148" i="10"/>
  <c r="P148" i="10"/>
  <c r="O148" i="10"/>
  <c r="N148" i="10"/>
  <c r="M148" i="10"/>
  <c r="L148" i="10"/>
  <c r="K148" i="10"/>
  <c r="I148" i="10"/>
  <c r="H148" i="10"/>
  <c r="G148" i="10"/>
  <c r="F148" i="10"/>
  <c r="J147" i="10"/>
  <c r="E147" i="10" s="1"/>
  <c r="AH147" i="10" s="1"/>
  <c r="AI147" i="10" s="1"/>
  <c r="AK147" i="10" s="1"/>
  <c r="AL147" i="10" s="1"/>
  <c r="AM147" i="10" s="1"/>
  <c r="J146" i="10"/>
  <c r="E146" i="10" s="1"/>
  <c r="AH146" i="10" s="1"/>
  <c r="AI146" i="10" s="1"/>
  <c r="AK146" i="10" s="1"/>
  <c r="AL146" i="10" s="1"/>
  <c r="AM146" i="10" s="1"/>
  <c r="J145" i="10"/>
  <c r="E145" i="10" s="1"/>
  <c r="AH145" i="10" s="1"/>
  <c r="AI145" i="10" s="1"/>
  <c r="AK145" i="10" s="1"/>
  <c r="AL145" i="10" s="1"/>
  <c r="AM145" i="10" s="1"/>
  <c r="J144" i="10"/>
  <c r="E144" i="10" s="1"/>
  <c r="AH144" i="10" s="1"/>
  <c r="AI144" i="10" s="1"/>
  <c r="AK144" i="10" s="1"/>
  <c r="AL144" i="10" s="1"/>
  <c r="AM144" i="10" s="1"/>
  <c r="AF143" i="10"/>
  <c r="AE143" i="10"/>
  <c r="AE142" i="10" s="1"/>
  <c r="AD143" i="10"/>
  <c r="AD142" i="10" s="1"/>
  <c r="AC143" i="10"/>
  <c r="AC142" i="10" s="1"/>
  <c r="AB143" i="10"/>
  <c r="AB142" i="10" s="1"/>
  <c r="AA143" i="10"/>
  <c r="AA142" i="10" s="1"/>
  <c r="Z143" i="10"/>
  <c r="Y143" i="10"/>
  <c r="Y142" i="10" s="1"/>
  <c r="X143" i="10"/>
  <c r="X142" i="10" s="1"/>
  <c r="V143" i="10"/>
  <c r="V142" i="10" s="1"/>
  <c r="U143" i="10"/>
  <c r="U142" i="10" s="1"/>
  <c r="T143" i="10"/>
  <c r="T142" i="10" s="1"/>
  <c r="S143" i="10"/>
  <c r="S142" i="10" s="1"/>
  <c r="R143" i="10"/>
  <c r="R142" i="10" s="1"/>
  <c r="Q143" i="10"/>
  <c r="P143" i="10"/>
  <c r="P142" i="10" s="1"/>
  <c r="O143" i="10"/>
  <c r="O142" i="10" s="1"/>
  <c r="N143" i="10"/>
  <c r="N142" i="10" s="1"/>
  <c r="M143" i="10"/>
  <c r="M142" i="10" s="1"/>
  <c r="L143" i="10"/>
  <c r="L142" i="10" s="1"/>
  <c r="K143" i="10"/>
  <c r="K142" i="10" s="1"/>
  <c r="I143" i="10"/>
  <c r="I142" i="10" s="1"/>
  <c r="H143" i="10"/>
  <c r="H142" i="10" s="1"/>
  <c r="G143" i="10"/>
  <c r="G142" i="10" s="1"/>
  <c r="F143" i="10"/>
  <c r="F142" i="10" s="1"/>
  <c r="Z142" i="10"/>
  <c r="Q142" i="10"/>
  <c r="J141" i="10"/>
  <c r="E141" i="10" s="1"/>
  <c r="AH141" i="10" s="1"/>
  <c r="AI141" i="10" s="1"/>
  <c r="AK141" i="10" s="1"/>
  <c r="AL141" i="10" s="1"/>
  <c r="AM141" i="10" s="1"/>
  <c r="J140" i="10"/>
  <c r="E140" i="10" s="1"/>
  <c r="AH140" i="10" s="1"/>
  <c r="AI140" i="10" s="1"/>
  <c r="AF139" i="10"/>
  <c r="AJ139" i="10" s="1"/>
  <c r="AE139" i="10"/>
  <c r="AD139" i="10"/>
  <c r="AC139" i="10"/>
  <c r="AB139" i="10"/>
  <c r="AA139" i="10"/>
  <c r="Z139" i="10"/>
  <c r="Y139" i="10"/>
  <c r="X139" i="10"/>
  <c r="V139" i="10"/>
  <c r="U139" i="10"/>
  <c r="T139" i="10"/>
  <c r="S139" i="10"/>
  <c r="R139" i="10"/>
  <c r="Q139" i="10"/>
  <c r="P139" i="10"/>
  <c r="O139" i="10"/>
  <c r="N139" i="10"/>
  <c r="M139" i="10"/>
  <c r="L139" i="10"/>
  <c r="K139" i="10"/>
  <c r="I139" i="10"/>
  <c r="H139" i="10"/>
  <c r="G139" i="10"/>
  <c r="F139" i="10"/>
  <c r="J138" i="10"/>
  <c r="E138" i="10" s="1"/>
  <c r="AH138" i="10" s="1"/>
  <c r="AI138" i="10" s="1"/>
  <c r="AK138" i="10" s="1"/>
  <c r="AL138" i="10" s="1"/>
  <c r="AM138" i="10" s="1"/>
  <c r="J137" i="10"/>
  <c r="E137" i="10" s="1"/>
  <c r="AH137" i="10" s="1"/>
  <c r="AI137" i="10" s="1"/>
  <c r="AK137" i="10" s="1"/>
  <c r="AL137" i="10" s="1"/>
  <c r="AM137" i="10" s="1"/>
  <c r="AF136" i="10"/>
  <c r="AJ136" i="10" s="1"/>
  <c r="AE136" i="10"/>
  <c r="AD136" i="10"/>
  <c r="AC136" i="10"/>
  <c r="AB136" i="10"/>
  <c r="AA136" i="10"/>
  <c r="Z136" i="10"/>
  <c r="Y136" i="10"/>
  <c r="X136" i="10"/>
  <c r="V136" i="10"/>
  <c r="U136" i="10"/>
  <c r="T136" i="10"/>
  <c r="S136" i="10"/>
  <c r="R136" i="10"/>
  <c r="Q136" i="10"/>
  <c r="P136" i="10"/>
  <c r="O136" i="10"/>
  <c r="N136" i="10"/>
  <c r="M136" i="10"/>
  <c r="L136" i="10"/>
  <c r="K136" i="10"/>
  <c r="I136" i="10"/>
  <c r="H136" i="10"/>
  <c r="G136" i="10"/>
  <c r="F136" i="10"/>
  <c r="J135" i="10"/>
  <c r="E135" i="10" s="1"/>
  <c r="AH135" i="10" s="1"/>
  <c r="AI135" i="10" s="1"/>
  <c r="AK135" i="10" s="1"/>
  <c r="AL135" i="10" s="1"/>
  <c r="AM135" i="10" s="1"/>
  <c r="J134" i="10"/>
  <c r="E134" i="10" s="1"/>
  <c r="AH134" i="10" s="1"/>
  <c r="AI134" i="10" s="1"/>
  <c r="AK134" i="10" s="1"/>
  <c r="AL134" i="10" s="1"/>
  <c r="AM134" i="10" s="1"/>
  <c r="J133" i="10"/>
  <c r="E133" i="10" s="1"/>
  <c r="AH133" i="10" s="1"/>
  <c r="AI133" i="10" s="1"/>
  <c r="AK133" i="10" s="1"/>
  <c r="AL133" i="10" s="1"/>
  <c r="AM133" i="10" s="1"/>
  <c r="J132" i="10"/>
  <c r="E132" i="10" s="1"/>
  <c r="AH132" i="10" s="1"/>
  <c r="AI132" i="10" s="1"/>
  <c r="AK132" i="10" s="1"/>
  <c r="AL132" i="10" s="1"/>
  <c r="AM132" i="10" s="1"/>
  <c r="J131" i="10"/>
  <c r="E131" i="10" s="1"/>
  <c r="AH131" i="10" s="1"/>
  <c r="AI131" i="10" s="1"/>
  <c r="AK131" i="10" s="1"/>
  <c r="AL131" i="10" s="1"/>
  <c r="AM131" i="10" s="1"/>
  <c r="J130" i="10"/>
  <c r="E130" i="10" s="1"/>
  <c r="AH130" i="10" s="1"/>
  <c r="AI130" i="10" s="1"/>
  <c r="AK130" i="10" s="1"/>
  <c r="AL130" i="10" s="1"/>
  <c r="AM130" i="10" s="1"/>
  <c r="J129" i="10"/>
  <c r="E129" i="10" s="1"/>
  <c r="AH129" i="10" s="1"/>
  <c r="AI129" i="10" s="1"/>
  <c r="AK129" i="10" s="1"/>
  <c r="AL129" i="10" s="1"/>
  <c r="AM129" i="10" s="1"/>
  <c r="J128" i="10"/>
  <c r="E128" i="10" s="1"/>
  <c r="AH128" i="10" s="1"/>
  <c r="AI128" i="10" s="1"/>
  <c r="J127" i="10"/>
  <c r="E127" i="10"/>
  <c r="AH127" i="10" s="1"/>
  <c r="AI127" i="10" s="1"/>
  <c r="AK127" i="10" s="1"/>
  <c r="AL127" i="10" s="1"/>
  <c r="AM127" i="10" s="1"/>
  <c r="J126" i="10"/>
  <c r="E126" i="10" s="1"/>
  <c r="AH126" i="10" s="1"/>
  <c r="AI126" i="10" s="1"/>
  <c r="AK126" i="10" s="1"/>
  <c r="AL126" i="10" s="1"/>
  <c r="AM126" i="10" s="1"/>
  <c r="J125" i="10"/>
  <c r="E125" i="10" s="1"/>
  <c r="AH125" i="10" s="1"/>
  <c r="AI125" i="10" s="1"/>
  <c r="AK125" i="10" s="1"/>
  <c r="AL125" i="10" s="1"/>
  <c r="AM125" i="10" s="1"/>
  <c r="J124" i="10"/>
  <c r="E124" i="10" s="1"/>
  <c r="AH124" i="10" s="1"/>
  <c r="AI124" i="10" s="1"/>
  <c r="AF123" i="10"/>
  <c r="AJ123" i="10" s="1"/>
  <c r="AE123" i="10"/>
  <c r="AD123" i="10"/>
  <c r="AC123" i="10"/>
  <c r="AB123" i="10"/>
  <c r="AA123" i="10"/>
  <c r="Z123" i="10"/>
  <c r="Y123" i="10"/>
  <c r="X123" i="10"/>
  <c r="V123" i="10"/>
  <c r="U123" i="10"/>
  <c r="T123" i="10"/>
  <c r="S123" i="10"/>
  <c r="R123" i="10"/>
  <c r="Q123" i="10"/>
  <c r="P123" i="10"/>
  <c r="O123" i="10"/>
  <c r="N123" i="10"/>
  <c r="M123" i="10"/>
  <c r="L123" i="10"/>
  <c r="K123" i="10"/>
  <c r="I123" i="10"/>
  <c r="H123" i="10"/>
  <c r="J123" i="10" s="1"/>
  <c r="G123" i="10"/>
  <c r="F123" i="10"/>
  <c r="J122" i="10"/>
  <c r="E122" i="10" s="1"/>
  <c r="AH122" i="10" s="1"/>
  <c r="AI122" i="10" s="1"/>
  <c r="AK122" i="10" s="1"/>
  <c r="AL122" i="10" s="1"/>
  <c r="AM122" i="10" s="1"/>
  <c r="J121" i="10"/>
  <c r="E121" i="10" s="1"/>
  <c r="AH121" i="10" s="1"/>
  <c r="AI121" i="10" s="1"/>
  <c r="AK121" i="10" s="1"/>
  <c r="AL121" i="10" s="1"/>
  <c r="AM121" i="10" s="1"/>
  <c r="AF120" i="10"/>
  <c r="AJ120" i="10" s="1"/>
  <c r="AE120" i="10"/>
  <c r="AD120" i="10"/>
  <c r="AC120" i="10"/>
  <c r="AB120" i="10"/>
  <c r="AA120" i="10"/>
  <c r="Z120" i="10"/>
  <c r="Y120" i="10"/>
  <c r="X120" i="10"/>
  <c r="V120" i="10"/>
  <c r="U120" i="10"/>
  <c r="T120" i="10"/>
  <c r="S120" i="10"/>
  <c r="R120" i="10"/>
  <c r="Q120" i="10"/>
  <c r="P120" i="10"/>
  <c r="O120" i="10"/>
  <c r="N120" i="10"/>
  <c r="M120" i="10"/>
  <c r="L120" i="10"/>
  <c r="K120" i="10"/>
  <c r="I120" i="10"/>
  <c r="H120" i="10"/>
  <c r="G120" i="10"/>
  <c r="F120" i="10"/>
  <c r="J119" i="10"/>
  <c r="E119" i="10" s="1"/>
  <c r="AH119" i="10" s="1"/>
  <c r="AI119" i="10" s="1"/>
  <c r="AK119" i="10" s="1"/>
  <c r="AL119" i="10" s="1"/>
  <c r="AM119" i="10" s="1"/>
  <c r="J118" i="10"/>
  <c r="E118" i="10" s="1"/>
  <c r="AH118" i="10" s="1"/>
  <c r="AI118" i="10" s="1"/>
  <c r="AK118" i="10" s="1"/>
  <c r="AL118" i="10" s="1"/>
  <c r="AM118" i="10" s="1"/>
  <c r="J117" i="10"/>
  <c r="E117" i="10" s="1"/>
  <c r="AH117" i="10" s="1"/>
  <c r="AI117" i="10" s="1"/>
  <c r="AK117" i="10" s="1"/>
  <c r="AL117" i="10" s="1"/>
  <c r="AM117" i="10" s="1"/>
  <c r="AF116" i="10"/>
  <c r="AJ116" i="10" s="1"/>
  <c r="AE116" i="10"/>
  <c r="AD116" i="10"/>
  <c r="AC116" i="10"/>
  <c r="AB116" i="10"/>
  <c r="AA116" i="10"/>
  <c r="Z116" i="10"/>
  <c r="Y116" i="10"/>
  <c r="X116" i="10"/>
  <c r="V116" i="10"/>
  <c r="U116" i="10"/>
  <c r="T116" i="10"/>
  <c r="S116" i="10"/>
  <c r="R116" i="10"/>
  <c r="Q116" i="10"/>
  <c r="P116" i="10"/>
  <c r="O116" i="10"/>
  <c r="N116" i="10"/>
  <c r="M116" i="10"/>
  <c r="L116" i="10"/>
  <c r="K116" i="10"/>
  <c r="I116" i="10"/>
  <c r="H116" i="10"/>
  <c r="G116" i="10"/>
  <c r="J116" i="10" s="1"/>
  <c r="E116" i="10" s="1"/>
  <c r="AH116" i="10" s="1"/>
  <c r="AI116" i="10" s="1"/>
  <c r="J115" i="10"/>
  <c r="E115" i="10" s="1"/>
  <c r="AH115" i="10" s="1"/>
  <c r="AI115" i="10" s="1"/>
  <c r="AK115" i="10" s="1"/>
  <c r="AL115" i="10" s="1"/>
  <c r="AM115" i="10" s="1"/>
  <c r="J114" i="10"/>
  <c r="E114" i="10" s="1"/>
  <c r="AH114" i="10" s="1"/>
  <c r="AI114" i="10" s="1"/>
  <c r="AK114" i="10" s="1"/>
  <c r="AL114" i="10" s="1"/>
  <c r="AM114" i="10" s="1"/>
  <c r="J113" i="10"/>
  <c r="E113" i="10" s="1"/>
  <c r="AH113" i="10" s="1"/>
  <c r="AI113" i="10" s="1"/>
  <c r="AK113" i="10" s="1"/>
  <c r="AL113" i="10" s="1"/>
  <c r="AM113" i="10" s="1"/>
  <c r="J112" i="10"/>
  <c r="E112" i="10" s="1"/>
  <c r="AH112" i="10" s="1"/>
  <c r="AI112" i="10" s="1"/>
  <c r="AK112" i="10" s="1"/>
  <c r="AL112" i="10" s="1"/>
  <c r="AM112" i="10" s="1"/>
  <c r="AF111" i="10"/>
  <c r="AJ111" i="10" s="1"/>
  <c r="AE111" i="10"/>
  <c r="AD111" i="10"/>
  <c r="AC111" i="10"/>
  <c r="AB111" i="10"/>
  <c r="AA111" i="10"/>
  <c r="Z111" i="10"/>
  <c r="Y111" i="10"/>
  <c r="X111" i="10"/>
  <c r="V111" i="10"/>
  <c r="U111" i="10"/>
  <c r="T111" i="10"/>
  <c r="S111" i="10"/>
  <c r="R111" i="10"/>
  <c r="Q111" i="10"/>
  <c r="P111" i="10"/>
  <c r="O111" i="10"/>
  <c r="N111" i="10"/>
  <c r="M111" i="10"/>
  <c r="L111" i="10"/>
  <c r="K111" i="10"/>
  <c r="I111" i="10"/>
  <c r="H111" i="10"/>
  <c r="J111" i="10" s="1"/>
  <c r="G111" i="10"/>
  <c r="F111" i="10"/>
  <c r="J110" i="10"/>
  <c r="E110" i="10" s="1"/>
  <c r="AH110" i="10" s="1"/>
  <c r="AI110" i="10" s="1"/>
  <c r="AK110" i="10" s="1"/>
  <c r="AL110" i="10" s="1"/>
  <c r="AM110" i="10" s="1"/>
  <c r="J109" i="10"/>
  <c r="E109" i="10" s="1"/>
  <c r="AH109" i="10" s="1"/>
  <c r="AI109" i="10" s="1"/>
  <c r="AK109" i="10" s="1"/>
  <c r="AL109" i="10" s="1"/>
  <c r="AM109" i="10" s="1"/>
  <c r="J108" i="10"/>
  <c r="E108" i="10" s="1"/>
  <c r="AH108" i="10" s="1"/>
  <c r="AI108" i="10" s="1"/>
  <c r="J107" i="10"/>
  <c r="E107" i="10" s="1"/>
  <c r="AH107" i="10" s="1"/>
  <c r="AI107" i="10" s="1"/>
  <c r="AK107" i="10" s="1"/>
  <c r="AL107" i="10" s="1"/>
  <c r="AM107" i="10" s="1"/>
  <c r="AF106" i="10"/>
  <c r="AJ106" i="10" s="1"/>
  <c r="AE106" i="10"/>
  <c r="AD106" i="10"/>
  <c r="AC106" i="10"/>
  <c r="AB106" i="10"/>
  <c r="AA106" i="10"/>
  <c r="Z106" i="10"/>
  <c r="Y106" i="10"/>
  <c r="X106" i="10"/>
  <c r="V106" i="10"/>
  <c r="U106" i="10"/>
  <c r="T106" i="10"/>
  <c r="S106" i="10"/>
  <c r="R106" i="10"/>
  <c r="Q106" i="10"/>
  <c r="P106" i="10"/>
  <c r="O106" i="10"/>
  <c r="N106" i="10"/>
  <c r="M106" i="10"/>
  <c r="L106" i="10"/>
  <c r="K106" i="10"/>
  <c r="I106" i="10"/>
  <c r="H106" i="10"/>
  <c r="G106" i="10"/>
  <c r="F106" i="10"/>
  <c r="J105" i="10"/>
  <c r="E105" i="10"/>
  <c r="AH105" i="10" s="1"/>
  <c r="AI105" i="10" s="1"/>
  <c r="AK105" i="10" s="1"/>
  <c r="AL105" i="10" s="1"/>
  <c r="AM105" i="10" s="1"/>
  <c r="J104" i="10"/>
  <c r="E104" i="10" s="1"/>
  <c r="AH104" i="10" s="1"/>
  <c r="AI104" i="10" s="1"/>
  <c r="AK104" i="10" s="1"/>
  <c r="AL104" i="10" s="1"/>
  <c r="AM104" i="10" s="1"/>
  <c r="AF103" i="10"/>
  <c r="AJ103" i="10" s="1"/>
  <c r="AE103" i="10"/>
  <c r="AD103" i="10"/>
  <c r="AC103" i="10"/>
  <c r="AB103" i="10"/>
  <c r="AA103" i="10"/>
  <c r="Z103" i="10"/>
  <c r="Y103" i="10"/>
  <c r="X103" i="10"/>
  <c r="V103" i="10"/>
  <c r="U103" i="10"/>
  <c r="T103" i="10"/>
  <c r="S103" i="10"/>
  <c r="R103" i="10"/>
  <c r="Q103" i="10"/>
  <c r="P103" i="10"/>
  <c r="O103" i="10"/>
  <c r="N103" i="10"/>
  <c r="M103" i="10"/>
  <c r="L103" i="10"/>
  <c r="K103" i="10"/>
  <c r="I103" i="10"/>
  <c r="H103" i="10"/>
  <c r="G103" i="10"/>
  <c r="F103" i="10"/>
  <c r="J102" i="10"/>
  <c r="E102" i="10" s="1"/>
  <c r="AH102" i="10" s="1"/>
  <c r="AI102" i="10" s="1"/>
  <c r="AK102" i="10" s="1"/>
  <c r="AL102" i="10" s="1"/>
  <c r="AM102" i="10" s="1"/>
  <c r="V101" i="10"/>
  <c r="V93" i="10" s="1"/>
  <c r="R101" i="10"/>
  <c r="K101" i="10"/>
  <c r="K93" i="10" s="1"/>
  <c r="I101" i="10"/>
  <c r="G101" i="10"/>
  <c r="G93" i="10" s="1"/>
  <c r="F101" i="10"/>
  <c r="F93" i="10" s="1"/>
  <c r="R100" i="10"/>
  <c r="N100" i="10"/>
  <c r="J100" i="10"/>
  <c r="E100" i="10" s="1"/>
  <c r="AH100" i="10" s="1"/>
  <c r="AI100" i="10" s="1"/>
  <c r="R99" i="10"/>
  <c r="N99" i="10"/>
  <c r="J99" i="10"/>
  <c r="E99" i="10" s="1"/>
  <c r="AH99" i="10" s="1"/>
  <c r="AI99" i="10" s="1"/>
  <c r="AK99" i="10" s="1"/>
  <c r="AL99" i="10" s="1"/>
  <c r="AM99" i="10" s="1"/>
  <c r="R98" i="10"/>
  <c r="N98" i="10"/>
  <c r="J98" i="10"/>
  <c r="E98" i="10" s="1"/>
  <c r="AH98" i="10" s="1"/>
  <c r="AI98" i="10" s="1"/>
  <c r="R97" i="10"/>
  <c r="N97" i="10"/>
  <c r="J97" i="10"/>
  <c r="R96" i="10"/>
  <c r="N96" i="10"/>
  <c r="J96" i="10"/>
  <c r="E96" i="10"/>
  <c r="AH96" i="10" s="1"/>
  <c r="AI96" i="10" s="1"/>
  <c r="R95" i="10"/>
  <c r="N95" i="10"/>
  <c r="J95" i="10"/>
  <c r="E95" i="10" s="1"/>
  <c r="AH95" i="10" s="1"/>
  <c r="AI95" i="10" s="1"/>
  <c r="AK95" i="10" s="1"/>
  <c r="AL95" i="10" s="1"/>
  <c r="AM95" i="10" s="1"/>
  <c r="R94" i="10"/>
  <c r="N94" i="10"/>
  <c r="J94" i="10"/>
  <c r="E94" i="10" s="1"/>
  <c r="AH94" i="10" s="1"/>
  <c r="AI94" i="10" s="1"/>
  <c r="AF93" i="10"/>
  <c r="AJ93" i="10" s="1"/>
  <c r="AE93" i="10"/>
  <c r="AD93" i="10"/>
  <c r="AC93" i="10"/>
  <c r="AB93" i="10"/>
  <c r="AA93" i="10"/>
  <c r="Z93" i="10"/>
  <c r="Y93" i="10"/>
  <c r="X93" i="10"/>
  <c r="U93" i="10"/>
  <c r="T93" i="10"/>
  <c r="S93" i="10"/>
  <c r="Q93" i="10"/>
  <c r="P93" i="10"/>
  <c r="O93" i="10"/>
  <c r="M93" i="10"/>
  <c r="L93" i="10"/>
  <c r="I93" i="10"/>
  <c r="H93" i="10"/>
  <c r="N92" i="10"/>
  <c r="E92" i="10" s="1"/>
  <c r="AH92" i="10" s="1"/>
  <c r="AI92" i="10" s="1"/>
  <c r="AK92" i="10" s="1"/>
  <c r="AL92" i="10" s="1"/>
  <c r="AM92" i="10" s="1"/>
  <c r="J92" i="10"/>
  <c r="N91" i="10"/>
  <c r="J91" i="10"/>
  <c r="N90" i="10"/>
  <c r="J90" i="10"/>
  <c r="E90" i="10" s="1"/>
  <c r="AH90" i="10" s="1"/>
  <c r="AI90" i="10" s="1"/>
  <c r="N89" i="10"/>
  <c r="J89" i="10"/>
  <c r="E89" i="10" s="1"/>
  <c r="AH89" i="10" s="1"/>
  <c r="AI89" i="10" s="1"/>
  <c r="AK89" i="10" s="1"/>
  <c r="AL89" i="10" s="1"/>
  <c r="AM89" i="10" s="1"/>
  <c r="N88" i="10"/>
  <c r="J88" i="10"/>
  <c r="N87" i="10"/>
  <c r="J87" i="10"/>
  <c r="N86" i="10"/>
  <c r="E86" i="10" s="1"/>
  <c r="AH86" i="10" s="1"/>
  <c r="AI86" i="10" s="1"/>
  <c r="J86" i="10"/>
  <c r="N85" i="10"/>
  <c r="J85" i="10"/>
  <c r="E85" i="10" s="1"/>
  <c r="AH85" i="10" s="1"/>
  <c r="AI85" i="10" s="1"/>
  <c r="AK85" i="10" s="1"/>
  <c r="AL85" i="10" s="1"/>
  <c r="AM85" i="10" s="1"/>
  <c r="N84" i="10"/>
  <c r="E84" i="10" s="1"/>
  <c r="AH84" i="10" s="1"/>
  <c r="AI84" i="10" s="1"/>
  <c r="AK84" i="10" s="1"/>
  <c r="AL84" i="10" s="1"/>
  <c r="AM84" i="10" s="1"/>
  <c r="J84" i="10"/>
  <c r="N83" i="10"/>
  <c r="J83" i="10"/>
  <c r="N82" i="10"/>
  <c r="J82" i="10"/>
  <c r="E82" i="10" s="1"/>
  <c r="AH82" i="10" s="1"/>
  <c r="AI82" i="10" s="1"/>
  <c r="N81" i="10"/>
  <c r="J81" i="10"/>
  <c r="N80" i="10"/>
  <c r="E80" i="10" s="1"/>
  <c r="AH80" i="10" s="1"/>
  <c r="AI80" i="10" s="1"/>
  <c r="J80" i="10"/>
  <c r="N79" i="10"/>
  <c r="J79" i="10"/>
  <c r="V78" i="10"/>
  <c r="R78" i="10"/>
  <c r="N78" i="10"/>
  <c r="I78" i="10"/>
  <c r="H78" i="10"/>
  <c r="N77" i="10"/>
  <c r="J77" i="10"/>
  <c r="N76" i="10"/>
  <c r="J76" i="10"/>
  <c r="N75" i="10"/>
  <c r="J75" i="10"/>
  <c r="N74" i="10"/>
  <c r="J74" i="10"/>
  <c r="N73" i="10"/>
  <c r="J73" i="10"/>
  <c r="E73" i="10"/>
  <c r="AH73" i="10" s="1"/>
  <c r="AI73" i="10" s="1"/>
  <c r="AK73" i="10" s="1"/>
  <c r="AL73" i="10" s="1"/>
  <c r="AM73" i="10" s="1"/>
  <c r="N72" i="10"/>
  <c r="J72" i="10"/>
  <c r="Y71" i="10"/>
  <c r="X71" i="10"/>
  <c r="V71" i="10"/>
  <c r="U71" i="10"/>
  <c r="T71" i="10"/>
  <c r="S71" i="10"/>
  <c r="R71" i="10"/>
  <c r="Q71" i="10"/>
  <c r="P71" i="10"/>
  <c r="O71" i="10"/>
  <c r="M71" i="10"/>
  <c r="L71" i="10"/>
  <c r="K71" i="10"/>
  <c r="I71" i="10"/>
  <c r="H71" i="10"/>
  <c r="G71" i="10"/>
  <c r="F71" i="10"/>
  <c r="V70" i="10"/>
  <c r="R70" i="10"/>
  <c r="O70" i="10"/>
  <c r="M70" i="10"/>
  <c r="M67" i="10" s="1"/>
  <c r="L70" i="10"/>
  <c r="H70" i="10"/>
  <c r="J70" i="10" s="1"/>
  <c r="F70" i="10"/>
  <c r="F67" i="10" s="1"/>
  <c r="V69" i="10"/>
  <c r="R69" i="10"/>
  <c r="N69" i="10"/>
  <c r="J69" i="10"/>
  <c r="S68" i="10"/>
  <c r="S67" i="10" s="1"/>
  <c r="R68" i="10"/>
  <c r="R67" i="10" s="1"/>
  <c r="L68" i="10"/>
  <c r="N68" i="10" s="1"/>
  <c r="J68" i="10"/>
  <c r="AF67" i="10"/>
  <c r="AJ67" i="10" s="1"/>
  <c r="AE67" i="10"/>
  <c r="AD67" i="10"/>
  <c r="AC67" i="10"/>
  <c r="AB67" i="10"/>
  <c r="AA67" i="10"/>
  <c r="Z67" i="10"/>
  <c r="Y67" i="10"/>
  <c r="X67" i="10"/>
  <c r="U67" i="10"/>
  <c r="T67" i="10"/>
  <c r="Q67" i="10"/>
  <c r="P67" i="10"/>
  <c r="O67" i="10"/>
  <c r="K67" i="10"/>
  <c r="I67" i="10"/>
  <c r="G67" i="10"/>
  <c r="AF66" i="10"/>
  <c r="AJ66" i="10" s="1"/>
  <c r="V66" i="10"/>
  <c r="P66" i="10"/>
  <c r="O66" i="10"/>
  <c r="M66" i="10"/>
  <c r="L66" i="10"/>
  <c r="K66" i="10"/>
  <c r="I66" i="10"/>
  <c r="H66" i="10"/>
  <c r="G66" i="10"/>
  <c r="F66" i="10"/>
  <c r="V65" i="10"/>
  <c r="R65" i="10"/>
  <c r="N65" i="10"/>
  <c r="J65" i="10"/>
  <c r="AF64" i="10"/>
  <c r="AJ64" i="10" s="1"/>
  <c r="S64" i="10"/>
  <c r="V64" i="10" s="1"/>
  <c r="P64" i="10"/>
  <c r="O64" i="10"/>
  <c r="M64" i="10"/>
  <c r="L64" i="10"/>
  <c r="K64" i="10"/>
  <c r="I64" i="10"/>
  <c r="H64" i="10"/>
  <c r="G64" i="10"/>
  <c r="F64" i="10"/>
  <c r="V63" i="10"/>
  <c r="P63" i="10"/>
  <c r="O63" i="10"/>
  <c r="N63" i="10"/>
  <c r="J63" i="10"/>
  <c r="F63" i="10"/>
  <c r="AE62" i="10"/>
  <c r="AD62" i="10"/>
  <c r="AC62" i="10"/>
  <c r="AB62" i="10"/>
  <c r="AA62" i="10"/>
  <c r="Z62" i="10"/>
  <c r="Y62" i="10"/>
  <c r="X62" i="10"/>
  <c r="W62" i="10"/>
  <c r="U62" i="10"/>
  <c r="T62" i="10"/>
  <c r="Q62" i="10"/>
  <c r="J61" i="10"/>
  <c r="E61" i="10" s="1"/>
  <c r="AH61" i="10" s="1"/>
  <c r="AI61" i="10" s="1"/>
  <c r="AK61" i="10" s="1"/>
  <c r="AL61" i="10" s="1"/>
  <c r="AM61" i="10" s="1"/>
  <c r="J60" i="10"/>
  <c r="E60" i="10" s="1"/>
  <c r="AH60" i="10" s="1"/>
  <c r="AI60" i="10" s="1"/>
  <c r="AK60" i="10" s="1"/>
  <c r="AL60" i="10" s="1"/>
  <c r="AM60" i="10" s="1"/>
  <c r="AE59" i="10"/>
  <c r="AD59" i="10"/>
  <c r="AC59" i="10"/>
  <c r="AB59" i="10"/>
  <c r="AA59" i="10"/>
  <c r="Z59" i="10"/>
  <c r="Y59" i="10"/>
  <c r="X59" i="10"/>
  <c r="V59" i="10"/>
  <c r="U59" i="10"/>
  <c r="T59" i="10"/>
  <c r="S59" i="10"/>
  <c r="R59" i="10"/>
  <c r="Q59" i="10"/>
  <c r="P59" i="10"/>
  <c r="O59" i="10"/>
  <c r="N59" i="10"/>
  <c r="M59" i="10"/>
  <c r="L59" i="10"/>
  <c r="K59" i="10"/>
  <c r="I59" i="10"/>
  <c r="H59" i="10"/>
  <c r="G59" i="10"/>
  <c r="F59" i="10"/>
  <c r="N58" i="10"/>
  <c r="J58" i="10"/>
  <c r="E58" i="10" s="1"/>
  <c r="AH58" i="10" s="1"/>
  <c r="AI58" i="10" s="1"/>
  <c r="AF57" i="10"/>
  <c r="AF47" i="10" s="1"/>
  <c r="AJ47" i="10" s="1"/>
  <c r="S57" i="10"/>
  <c r="V57" i="10" s="1"/>
  <c r="P57" i="10"/>
  <c r="O57" i="10"/>
  <c r="M57" i="10"/>
  <c r="M47" i="10" s="1"/>
  <c r="L57" i="10"/>
  <c r="K57" i="10"/>
  <c r="I57" i="10"/>
  <c r="G57" i="10"/>
  <c r="F57" i="10"/>
  <c r="V56" i="10"/>
  <c r="R56" i="10"/>
  <c r="K56" i="10"/>
  <c r="N56" i="10" s="1"/>
  <c r="J56" i="10"/>
  <c r="V55" i="10"/>
  <c r="R55" i="10"/>
  <c r="N55" i="10"/>
  <c r="J55" i="10"/>
  <c r="V54" i="10"/>
  <c r="R54" i="10"/>
  <c r="N54" i="10"/>
  <c r="J54" i="10"/>
  <c r="V53" i="10"/>
  <c r="R53" i="10"/>
  <c r="N53" i="10"/>
  <c r="J53" i="10"/>
  <c r="E53" i="10" s="1"/>
  <c r="AH53" i="10" s="1"/>
  <c r="AI53" i="10" s="1"/>
  <c r="AK53" i="10" s="1"/>
  <c r="AL53" i="10" s="1"/>
  <c r="AM53" i="10" s="1"/>
  <c r="V52" i="10"/>
  <c r="R52" i="10"/>
  <c r="N52" i="10"/>
  <c r="J52" i="10"/>
  <c r="V51" i="10"/>
  <c r="R51" i="10"/>
  <c r="N51" i="10"/>
  <c r="I51" i="10"/>
  <c r="J51" i="10" s="1"/>
  <c r="V50" i="10"/>
  <c r="R50" i="10"/>
  <c r="N50" i="10"/>
  <c r="J50" i="10"/>
  <c r="V49" i="10"/>
  <c r="R49" i="10"/>
  <c r="N49" i="10"/>
  <c r="J49" i="10"/>
  <c r="S48" i="10"/>
  <c r="V48" i="10" s="1"/>
  <c r="P48" i="10"/>
  <c r="O48" i="10"/>
  <c r="L48" i="10"/>
  <c r="N48" i="10" s="1"/>
  <c r="I48" i="10"/>
  <c r="H48" i="10"/>
  <c r="H47" i="10" s="1"/>
  <c r="G48" i="10"/>
  <c r="F48" i="10"/>
  <c r="AE47" i="10"/>
  <c r="AE46" i="10" s="1"/>
  <c r="AD47" i="10"/>
  <c r="AC47" i="10"/>
  <c r="AB47" i="10"/>
  <c r="AA47" i="10"/>
  <c r="Z47" i="10"/>
  <c r="Z46" i="10" s="1"/>
  <c r="Y47" i="10"/>
  <c r="X47" i="10"/>
  <c r="U47" i="10"/>
  <c r="U46" i="10" s="1"/>
  <c r="T47" i="10"/>
  <c r="Q47" i="10"/>
  <c r="Q46" i="10" s="1"/>
  <c r="V45" i="10"/>
  <c r="R45" i="10"/>
  <c r="N45" i="10"/>
  <c r="J45" i="10"/>
  <c r="V44" i="10"/>
  <c r="R44" i="10"/>
  <c r="N44" i="10"/>
  <c r="J44" i="10"/>
  <c r="E44" i="10" s="1"/>
  <c r="AH44" i="10" s="1"/>
  <c r="AI44" i="10" s="1"/>
  <c r="AK44" i="10" s="1"/>
  <c r="AL44" i="10" s="1"/>
  <c r="AM44" i="10" s="1"/>
  <c r="V43" i="10"/>
  <c r="R43" i="10"/>
  <c r="N43" i="10"/>
  <c r="J43" i="10"/>
  <c r="V42" i="10"/>
  <c r="R42" i="10"/>
  <c r="N42" i="10"/>
  <c r="J42" i="10"/>
  <c r="V41" i="10"/>
  <c r="R41" i="10"/>
  <c r="N41" i="10"/>
  <c r="J41" i="10"/>
  <c r="V40" i="10"/>
  <c r="R40" i="10"/>
  <c r="N40" i="10"/>
  <c r="J40" i="10"/>
  <c r="AF39" i="10"/>
  <c r="AJ39" i="10" s="1"/>
  <c r="AE39" i="10"/>
  <c r="AD39" i="10"/>
  <c r="AC39" i="10"/>
  <c r="AB39" i="10"/>
  <c r="AA39" i="10"/>
  <c r="Z39" i="10"/>
  <c r="Y39" i="10"/>
  <c r="X39" i="10"/>
  <c r="U39" i="10"/>
  <c r="T39" i="10"/>
  <c r="S39" i="10"/>
  <c r="Q39" i="10"/>
  <c r="P39" i="10"/>
  <c r="O39" i="10"/>
  <c r="M39" i="10"/>
  <c r="L39" i="10"/>
  <c r="K39" i="10"/>
  <c r="I39" i="10"/>
  <c r="H39" i="10"/>
  <c r="G39" i="10"/>
  <c r="F39" i="10"/>
  <c r="V38" i="10"/>
  <c r="R38" i="10"/>
  <c r="N38" i="10"/>
  <c r="J38" i="10"/>
  <c r="V37" i="10"/>
  <c r="R37" i="10"/>
  <c r="N37" i="10"/>
  <c r="J37" i="10"/>
  <c r="V36" i="10"/>
  <c r="R36" i="10"/>
  <c r="N36" i="10"/>
  <c r="J36" i="10"/>
  <c r="V35" i="10"/>
  <c r="R35" i="10"/>
  <c r="N35" i="10"/>
  <c r="J35" i="10"/>
  <c r="V34" i="10"/>
  <c r="R34" i="10"/>
  <c r="E34" i="10" s="1"/>
  <c r="AH34" i="10" s="1"/>
  <c r="AI34" i="10" s="1"/>
  <c r="AK34" i="10" s="1"/>
  <c r="AL34" i="10" s="1"/>
  <c r="AM34" i="10" s="1"/>
  <c r="N34" i="10"/>
  <c r="J34" i="10"/>
  <c r="V33" i="10"/>
  <c r="R33" i="10"/>
  <c r="N33" i="10"/>
  <c r="J33" i="10"/>
  <c r="AF32" i="10"/>
  <c r="AJ32" i="10" s="1"/>
  <c r="AE32" i="10"/>
  <c r="AD32" i="10"/>
  <c r="AC32" i="10"/>
  <c r="AB32" i="10"/>
  <c r="AA32" i="10"/>
  <c r="Z32" i="10"/>
  <c r="Y32" i="10"/>
  <c r="X32" i="10"/>
  <c r="U32" i="10"/>
  <c r="T32" i="10"/>
  <c r="S32" i="10"/>
  <c r="Q32" i="10"/>
  <c r="P32" i="10"/>
  <c r="O32" i="10"/>
  <c r="M32" i="10"/>
  <c r="L32" i="10"/>
  <c r="K32" i="10"/>
  <c r="I32" i="10"/>
  <c r="H32" i="10"/>
  <c r="G32" i="10"/>
  <c r="F32" i="10"/>
  <c r="V31" i="10"/>
  <c r="R31" i="10"/>
  <c r="N31" i="10"/>
  <c r="J31" i="10"/>
  <c r="V30" i="10"/>
  <c r="R30" i="10"/>
  <c r="N30" i="10"/>
  <c r="J30" i="10"/>
  <c r="V29" i="10"/>
  <c r="R29" i="10"/>
  <c r="N29" i="10"/>
  <c r="J29" i="10"/>
  <c r="E29" i="10" s="1"/>
  <c r="AH29" i="10" s="1"/>
  <c r="AI29" i="10" s="1"/>
  <c r="AK29" i="10" s="1"/>
  <c r="AL29" i="10" s="1"/>
  <c r="AM29" i="10" s="1"/>
  <c r="V28" i="10"/>
  <c r="R28" i="10"/>
  <c r="N28" i="10"/>
  <c r="J28" i="10"/>
  <c r="V27" i="10"/>
  <c r="R27" i="10"/>
  <c r="N27" i="10"/>
  <c r="J27" i="10"/>
  <c r="V26" i="10"/>
  <c r="R26" i="10"/>
  <c r="N26" i="10"/>
  <c r="J26" i="10"/>
  <c r="V25" i="10"/>
  <c r="R25" i="10"/>
  <c r="N25" i="10"/>
  <c r="J25" i="10"/>
  <c r="V24" i="10"/>
  <c r="R24" i="10"/>
  <c r="N24" i="10"/>
  <c r="J24" i="10"/>
  <c r="V23" i="10"/>
  <c r="R23" i="10"/>
  <c r="N23" i="10"/>
  <c r="J23" i="10"/>
  <c r="V22" i="10"/>
  <c r="R22" i="10"/>
  <c r="N22" i="10"/>
  <c r="J22" i="10"/>
  <c r="V21" i="10"/>
  <c r="R21" i="10"/>
  <c r="N21" i="10"/>
  <c r="J21" i="10"/>
  <c r="E21" i="10" s="1"/>
  <c r="AH21" i="10" s="1"/>
  <c r="AI21" i="10" s="1"/>
  <c r="AK21" i="10" s="1"/>
  <c r="AL21" i="10" s="1"/>
  <c r="AM21" i="10" s="1"/>
  <c r="V20" i="10"/>
  <c r="R20" i="10"/>
  <c r="N20" i="10"/>
  <c r="J20" i="10"/>
  <c r="V19" i="10"/>
  <c r="R19" i="10"/>
  <c r="N19" i="10"/>
  <c r="J19" i="10"/>
  <c r="V18" i="10"/>
  <c r="R18" i="10"/>
  <c r="N18" i="10"/>
  <c r="J18" i="10"/>
  <c r="V17" i="10"/>
  <c r="R17" i="10"/>
  <c r="N17" i="10"/>
  <c r="J17" i="10"/>
  <c r="AF16" i="10"/>
  <c r="AJ16" i="10" s="1"/>
  <c r="AE16" i="10"/>
  <c r="AD16" i="10"/>
  <c r="AC16" i="10"/>
  <c r="AC15" i="10" s="1"/>
  <c r="AB16" i="10"/>
  <c r="AA16" i="10"/>
  <c r="Z16" i="10"/>
  <c r="Z15" i="10" s="1"/>
  <c r="Y16" i="10"/>
  <c r="X16" i="10"/>
  <c r="U16" i="10"/>
  <c r="T16" i="10"/>
  <c r="S16" i="10"/>
  <c r="S15" i="10" s="1"/>
  <c r="Q16" i="10"/>
  <c r="P16" i="10"/>
  <c r="O16" i="10"/>
  <c r="O15" i="10" s="1"/>
  <c r="M16" i="10"/>
  <c r="M15" i="10" s="1"/>
  <c r="L16" i="10"/>
  <c r="K16" i="10"/>
  <c r="I16" i="10"/>
  <c r="H16" i="10"/>
  <c r="H15" i="10" s="1"/>
  <c r="G16" i="10"/>
  <c r="F16" i="10"/>
  <c r="AD15" i="10"/>
  <c r="Q15" i="10"/>
  <c r="G15" i="10"/>
  <c r="E25" i="10" l="1"/>
  <c r="AH25" i="10" s="1"/>
  <c r="AI25" i="10" s="1"/>
  <c r="AK25" i="10" s="1"/>
  <c r="AL25" i="10" s="1"/>
  <c r="AM25" i="10" s="1"/>
  <c r="E31" i="10"/>
  <c r="AH31" i="10" s="1"/>
  <c r="AI31" i="10" s="1"/>
  <c r="AK31" i="10" s="1"/>
  <c r="AL31" i="10" s="1"/>
  <c r="AM31" i="10" s="1"/>
  <c r="J59" i="10"/>
  <c r="E59" i="10" s="1"/>
  <c r="AH59" i="10" s="1"/>
  <c r="AI59" i="10" s="1"/>
  <c r="AK59" i="10" s="1"/>
  <c r="AL59" i="10" s="1"/>
  <c r="AM59" i="10" s="1"/>
  <c r="AB46" i="10"/>
  <c r="E77" i="10"/>
  <c r="AH77" i="10" s="1"/>
  <c r="AI77" i="10" s="1"/>
  <c r="AK77" i="10" s="1"/>
  <c r="AL77" i="10" s="1"/>
  <c r="AM77" i="10" s="1"/>
  <c r="AK116" i="10"/>
  <c r="AL116" i="10" s="1"/>
  <c r="AM116" i="10" s="1"/>
  <c r="I165" i="10"/>
  <c r="K178" i="10"/>
  <c r="S178" i="10"/>
  <c r="AB178" i="10"/>
  <c r="AB15" i="10"/>
  <c r="AB14" i="10" s="1"/>
  <c r="AB13" i="10" s="1"/>
  <c r="E33" i="10"/>
  <c r="AH33" i="10" s="1"/>
  <c r="AI33" i="10" s="1"/>
  <c r="AK33" i="10" s="1"/>
  <c r="AL33" i="10" s="1"/>
  <c r="AM33" i="10" s="1"/>
  <c r="E37" i="10"/>
  <c r="AH37" i="10" s="1"/>
  <c r="AI37" i="10" s="1"/>
  <c r="AK37" i="10" s="1"/>
  <c r="AL37" i="10" s="1"/>
  <c r="AM37" i="10" s="1"/>
  <c r="E91" i="10"/>
  <c r="AH91" i="10" s="1"/>
  <c r="AI91" i="10" s="1"/>
  <c r="AK91" i="10" s="1"/>
  <c r="AL91" i="10" s="1"/>
  <c r="AM91" i="10" s="1"/>
  <c r="J103" i="10"/>
  <c r="E103" i="10" s="1"/>
  <c r="AH103" i="10" s="1"/>
  <c r="AI103" i="10" s="1"/>
  <c r="AK103" i="10" s="1"/>
  <c r="AL103" i="10" s="1"/>
  <c r="AM103" i="10" s="1"/>
  <c r="J210" i="10"/>
  <c r="J218" i="10"/>
  <c r="E218" i="10" s="1"/>
  <c r="AH218" i="10" s="1"/>
  <c r="AI218" i="10" s="1"/>
  <c r="AK218" i="10" s="1"/>
  <c r="AL218" i="10" s="1"/>
  <c r="AM218" i="10" s="1"/>
  <c r="U258" i="10"/>
  <c r="S258" i="10"/>
  <c r="F165" i="11"/>
  <c r="G178" i="11"/>
  <c r="V260" i="10"/>
  <c r="AB258" i="10"/>
  <c r="F46" i="11"/>
  <c r="H165" i="11"/>
  <c r="E171" i="11"/>
  <c r="E202" i="11"/>
  <c r="E206" i="11"/>
  <c r="I15" i="10"/>
  <c r="T15" i="10"/>
  <c r="E22" i="10"/>
  <c r="AH22" i="10" s="1"/>
  <c r="AI22" i="10" s="1"/>
  <c r="AK22" i="10" s="1"/>
  <c r="AL22" i="10" s="1"/>
  <c r="AM22" i="10" s="1"/>
  <c r="E24" i="10"/>
  <c r="AH24" i="10" s="1"/>
  <c r="AI24" i="10" s="1"/>
  <c r="AK24" i="10" s="1"/>
  <c r="AL24" i="10" s="1"/>
  <c r="AM24" i="10" s="1"/>
  <c r="E74" i="10"/>
  <c r="AH74" i="10" s="1"/>
  <c r="AI74" i="10" s="1"/>
  <c r="AK74" i="10" s="1"/>
  <c r="AL74" i="10" s="1"/>
  <c r="AM74" i="10" s="1"/>
  <c r="E81" i="10"/>
  <c r="AH81" i="10" s="1"/>
  <c r="AI81" i="10" s="1"/>
  <c r="AK81" i="10" s="1"/>
  <c r="AL81" i="10" s="1"/>
  <c r="AM81" i="10" s="1"/>
  <c r="E97" i="10"/>
  <c r="AH97" i="10" s="1"/>
  <c r="AI97" i="10" s="1"/>
  <c r="AK97" i="10" s="1"/>
  <c r="AL97" i="10" s="1"/>
  <c r="AM97" i="10" s="1"/>
  <c r="J139" i="10"/>
  <c r="R161" i="10"/>
  <c r="M165" i="10"/>
  <c r="U165" i="10"/>
  <c r="AD165" i="10"/>
  <c r="N165" i="10"/>
  <c r="V165" i="10"/>
  <c r="AE165" i="10"/>
  <c r="Y178" i="10"/>
  <c r="K201" i="10"/>
  <c r="S201" i="10"/>
  <c r="AB201" i="10"/>
  <c r="K15" i="10"/>
  <c r="E123" i="10"/>
  <c r="AH123" i="10" s="1"/>
  <c r="AI123" i="10" s="1"/>
  <c r="AK123" i="10" s="1"/>
  <c r="AL123" i="10" s="1"/>
  <c r="AM123" i="10" s="1"/>
  <c r="X178" i="10"/>
  <c r="N260" i="10"/>
  <c r="J277" i="10"/>
  <c r="E179" i="11"/>
  <c r="AE15" i="10"/>
  <c r="AE14" i="10" s="1"/>
  <c r="AE13" i="10" s="1"/>
  <c r="AA46" i="10"/>
  <c r="AD46" i="10"/>
  <c r="R93" i="10"/>
  <c r="F165" i="10"/>
  <c r="F161" i="10" s="1"/>
  <c r="O165" i="10"/>
  <c r="X165" i="10"/>
  <c r="AF175" i="10"/>
  <c r="AJ175" i="10" s="1"/>
  <c r="I178" i="10"/>
  <c r="R178" i="10"/>
  <c r="AA178" i="10"/>
  <c r="J234" i="10"/>
  <c r="E234" i="10" s="1"/>
  <c r="AH234" i="10" s="1"/>
  <c r="AI234" i="10" s="1"/>
  <c r="AK234" i="10" s="1"/>
  <c r="AL234" i="10" s="1"/>
  <c r="AM234" i="10" s="1"/>
  <c r="J250" i="10"/>
  <c r="E250" i="10" s="1"/>
  <c r="AH250" i="10" s="1"/>
  <c r="AI250" i="10" s="1"/>
  <c r="AK250" i="10" s="1"/>
  <c r="AL250" i="10" s="1"/>
  <c r="AM250" i="10" s="1"/>
  <c r="Q258" i="10"/>
  <c r="X258" i="10"/>
  <c r="E176" i="11"/>
  <c r="E267" i="11"/>
  <c r="F276" i="11"/>
  <c r="Y15" i="10"/>
  <c r="E17" i="10"/>
  <c r="AH17" i="10" s="1"/>
  <c r="AI17" i="10" s="1"/>
  <c r="AK17" i="10" s="1"/>
  <c r="AL17" i="10" s="1"/>
  <c r="AM17" i="10" s="1"/>
  <c r="E36" i="10"/>
  <c r="AH36" i="10" s="1"/>
  <c r="AI36" i="10" s="1"/>
  <c r="AK36" i="10" s="1"/>
  <c r="AL36" i="10" s="1"/>
  <c r="AM36" i="10" s="1"/>
  <c r="E38" i="10"/>
  <c r="AH38" i="10" s="1"/>
  <c r="AI38" i="10" s="1"/>
  <c r="X15" i="10"/>
  <c r="J136" i="10"/>
  <c r="J171" i="10"/>
  <c r="J222" i="10"/>
  <c r="J242" i="10"/>
  <c r="E242" i="10" s="1"/>
  <c r="AH242" i="10" s="1"/>
  <c r="AI242" i="10" s="1"/>
  <c r="AK242" i="10" s="1"/>
  <c r="AL242" i="10" s="1"/>
  <c r="AM242" i="10" s="1"/>
  <c r="K258" i="10"/>
  <c r="H276" i="10"/>
  <c r="I258" i="10"/>
  <c r="K276" i="10"/>
  <c r="I15" i="11"/>
  <c r="H276" i="11"/>
  <c r="Q183" i="10"/>
  <c r="L15" i="10"/>
  <c r="R16" i="10"/>
  <c r="E26" i="10"/>
  <c r="AH26" i="10" s="1"/>
  <c r="AI26" i="10" s="1"/>
  <c r="AK26" i="10" s="1"/>
  <c r="AL26" i="10" s="1"/>
  <c r="AM26" i="10" s="1"/>
  <c r="E28" i="10"/>
  <c r="AH28" i="10" s="1"/>
  <c r="AI28" i="10" s="1"/>
  <c r="AK28" i="10" s="1"/>
  <c r="AL28" i="10" s="1"/>
  <c r="AM28" i="10" s="1"/>
  <c r="J71" i="10"/>
  <c r="E75" i="10"/>
  <c r="AH75" i="10" s="1"/>
  <c r="AI75" i="10" s="1"/>
  <c r="AK75" i="10" s="1"/>
  <c r="AL75" i="10" s="1"/>
  <c r="AM75" i="10" s="1"/>
  <c r="E87" i="10"/>
  <c r="AH87" i="10" s="1"/>
  <c r="AI87" i="10" s="1"/>
  <c r="AK87" i="10" s="1"/>
  <c r="AL87" i="10" s="1"/>
  <c r="AM87" i="10" s="1"/>
  <c r="J181" i="10"/>
  <c r="AF184" i="10"/>
  <c r="AJ184" i="10" s="1"/>
  <c r="AJ185" i="10"/>
  <c r="AF189" i="10"/>
  <c r="AJ189" i="10" s="1"/>
  <c r="AJ190" i="10"/>
  <c r="I201" i="10"/>
  <c r="J238" i="10"/>
  <c r="E238" i="10" s="1"/>
  <c r="AH238" i="10" s="1"/>
  <c r="AI238" i="10" s="1"/>
  <c r="AK238" i="10" s="1"/>
  <c r="AL238" i="10" s="1"/>
  <c r="AM238" i="10" s="1"/>
  <c r="AD258" i="10"/>
  <c r="AK96" i="10"/>
  <c r="AL96" i="10" s="1"/>
  <c r="AM96" i="10" s="1"/>
  <c r="J258" i="11"/>
  <c r="J183" i="11" s="1"/>
  <c r="AD14" i="10"/>
  <c r="AD13" i="10" s="1"/>
  <c r="E30" i="10"/>
  <c r="AH30" i="10" s="1"/>
  <c r="AI30" i="10" s="1"/>
  <c r="AK30" i="10" s="1"/>
  <c r="AL30" i="10" s="1"/>
  <c r="AM30" i="10" s="1"/>
  <c r="E35" i="10"/>
  <c r="AH35" i="10" s="1"/>
  <c r="AI35" i="10" s="1"/>
  <c r="AK35" i="10" s="1"/>
  <c r="AL35" i="10" s="1"/>
  <c r="AM35" i="10" s="1"/>
  <c r="E40" i="10"/>
  <c r="AH40" i="10" s="1"/>
  <c r="AI40" i="10" s="1"/>
  <c r="N39" i="10"/>
  <c r="AF165" i="10"/>
  <c r="AJ165" i="10" s="1"/>
  <c r="AJ166" i="10"/>
  <c r="E210" i="10"/>
  <c r="AH210" i="10" s="1"/>
  <c r="AI210" i="10" s="1"/>
  <c r="AK210" i="10" s="1"/>
  <c r="AL210" i="10" s="1"/>
  <c r="AM210" i="10" s="1"/>
  <c r="E222" i="10"/>
  <c r="AH222" i="10" s="1"/>
  <c r="AI222" i="10" s="1"/>
  <c r="AK222" i="10" s="1"/>
  <c r="AL222" i="10" s="1"/>
  <c r="AM222" i="10" s="1"/>
  <c r="I259" i="10"/>
  <c r="E262" i="10"/>
  <c r="AH262" i="10" s="1"/>
  <c r="AI262" i="10" s="1"/>
  <c r="AK262" i="10" s="1"/>
  <c r="AL262" i="10" s="1"/>
  <c r="AM262" i="10" s="1"/>
  <c r="AK124" i="10"/>
  <c r="AL124" i="10" s="1"/>
  <c r="AM124" i="10" s="1"/>
  <c r="E143" i="11"/>
  <c r="G142" i="11"/>
  <c r="E246" i="11"/>
  <c r="E136" i="10"/>
  <c r="AH136" i="10" s="1"/>
  <c r="AI136" i="10" s="1"/>
  <c r="AK136" i="10" s="1"/>
  <c r="AL136" i="10" s="1"/>
  <c r="AM136" i="10" s="1"/>
  <c r="J142" i="10"/>
  <c r="E142" i="10" s="1"/>
  <c r="AH142" i="10" s="1"/>
  <c r="AI142" i="10" s="1"/>
  <c r="AK142" i="10" s="1"/>
  <c r="AL142" i="10" s="1"/>
  <c r="AM142" i="10" s="1"/>
  <c r="AF142" i="10"/>
  <c r="AJ142" i="10" s="1"/>
  <c r="AJ143" i="10"/>
  <c r="L258" i="10"/>
  <c r="T258" i="10"/>
  <c r="AC258" i="10"/>
  <c r="AK257" i="10"/>
  <c r="AL257" i="10" s="1"/>
  <c r="AM257" i="10" s="1"/>
  <c r="E230" i="11"/>
  <c r="AA15" i="10"/>
  <c r="AA14" i="10" s="1"/>
  <c r="AA13" i="10" s="1"/>
  <c r="N16" i="10"/>
  <c r="V39" i="10"/>
  <c r="E55" i="10"/>
  <c r="AH55" i="10" s="1"/>
  <c r="AI55" i="10" s="1"/>
  <c r="AK55" i="10" s="1"/>
  <c r="AL55" i="10" s="1"/>
  <c r="AM55" i="10" s="1"/>
  <c r="E76" i="10"/>
  <c r="AH76" i="10" s="1"/>
  <c r="AI76" i="10" s="1"/>
  <c r="AK76" i="10" s="1"/>
  <c r="AL76" i="10" s="1"/>
  <c r="AM76" i="10" s="1"/>
  <c r="E88" i="10"/>
  <c r="AH88" i="10" s="1"/>
  <c r="AI88" i="10" s="1"/>
  <c r="H165" i="10"/>
  <c r="H161" i="10" s="1"/>
  <c r="Q165" i="10"/>
  <c r="Q161" i="10" s="1"/>
  <c r="Z165" i="10"/>
  <c r="Z161" i="10" s="1"/>
  <c r="AF178" i="10"/>
  <c r="AJ178" i="10" s="1"/>
  <c r="V178" i="10"/>
  <c r="AE178" i="10"/>
  <c r="I183" i="10"/>
  <c r="M201" i="10"/>
  <c r="U201" i="10"/>
  <c r="AD201" i="10"/>
  <c r="AD183" i="10" s="1"/>
  <c r="J206" i="10"/>
  <c r="E206" i="10" s="1"/>
  <c r="AH206" i="10" s="1"/>
  <c r="AI206" i="10" s="1"/>
  <c r="AK206" i="10" s="1"/>
  <c r="AL206" i="10" s="1"/>
  <c r="AM206" i="10" s="1"/>
  <c r="J246" i="10"/>
  <c r="E246" i="10" s="1"/>
  <c r="AH246" i="10" s="1"/>
  <c r="AI246" i="10" s="1"/>
  <c r="AK246" i="10" s="1"/>
  <c r="AL246" i="10" s="1"/>
  <c r="AM246" i="10" s="1"/>
  <c r="M258" i="10"/>
  <c r="J271" i="10"/>
  <c r="E271" i="10" s="1"/>
  <c r="AH271" i="10" s="1"/>
  <c r="AI271" i="10" s="1"/>
  <c r="AK271" i="10" s="1"/>
  <c r="AL271" i="10" s="1"/>
  <c r="AM271" i="10" s="1"/>
  <c r="Z14" i="10"/>
  <c r="Z13" i="10" s="1"/>
  <c r="Z12" i="10" s="1"/>
  <c r="AF15" i="10"/>
  <c r="AJ15" i="10" s="1"/>
  <c r="F15" i="10"/>
  <c r="P15" i="10"/>
  <c r="Q14" i="10"/>
  <c r="Q13" i="10" s="1"/>
  <c r="Q12" i="10" s="1"/>
  <c r="E23" i="10"/>
  <c r="AH23" i="10" s="1"/>
  <c r="AI23" i="10" s="1"/>
  <c r="AK23" i="10" s="1"/>
  <c r="AL23" i="10" s="1"/>
  <c r="AM23" i="10" s="1"/>
  <c r="E43" i="10"/>
  <c r="AH43" i="10" s="1"/>
  <c r="AI43" i="10" s="1"/>
  <c r="AK43" i="10" s="1"/>
  <c r="AL43" i="10" s="1"/>
  <c r="AM43" i="10" s="1"/>
  <c r="E69" i="10"/>
  <c r="AH69" i="10" s="1"/>
  <c r="AI69" i="10" s="1"/>
  <c r="AK69" i="10" s="1"/>
  <c r="AL69" i="10" s="1"/>
  <c r="AM69" i="10" s="1"/>
  <c r="E79" i="10"/>
  <c r="AH79" i="10" s="1"/>
  <c r="AI79" i="10" s="1"/>
  <c r="AK79" i="10" s="1"/>
  <c r="AL79" i="10" s="1"/>
  <c r="AM79" i="10" s="1"/>
  <c r="J148" i="10"/>
  <c r="E148" i="10" s="1"/>
  <c r="AH148" i="10" s="1"/>
  <c r="AI148" i="10" s="1"/>
  <c r="AK148" i="10" s="1"/>
  <c r="AL148" i="10" s="1"/>
  <c r="AM148" i="10" s="1"/>
  <c r="F178" i="10"/>
  <c r="K183" i="10"/>
  <c r="S183" i="10"/>
  <c r="AB183" i="10"/>
  <c r="AB12" i="10" s="1"/>
  <c r="J230" i="10"/>
  <c r="E230" i="10" s="1"/>
  <c r="AH230" i="10" s="1"/>
  <c r="AI230" i="10" s="1"/>
  <c r="AK230" i="10" s="1"/>
  <c r="AL230" i="10" s="1"/>
  <c r="AM230" i="10" s="1"/>
  <c r="O258" i="10"/>
  <c r="AF258" i="10"/>
  <c r="AJ258" i="10" s="1"/>
  <c r="E277" i="10"/>
  <c r="V16" i="10"/>
  <c r="E27" i="10"/>
  <c r="AH27" i="10" s="1"/>
  <c r="AI27" i="10" s="1"/>
  <c r="AK27" i="10" s="1"/>
  <c r="AL27" i="10" s="1"/>
  <c r="AM27" i="10" s="1"/>
  <c r="E45" i="10"/>
  <c r="AH45" i="10" s="1"/>
  <c r="AI45" i="10" s="1"/>
  <c r="AK45" i="10" s="1"/>
  <c r="AL45" i="10" s="1"/>
  <c r="AM45" i="10" s="1"/>
  <c r="E52" i="10"/>
  <c r="AH52" i="10" s="1"/>
  <c r="AI52" i="10" s="1"/>
  <c r="AK52" i="10" s="1"/>
  <c r="AL52" i="10" s="1"/>
  <c r="AM52" i="10" s="1"/>
  <c r="J106" i="10"/>
  <c r="J143" i="10"/>
  <c r="E143" i="10" s="1"/>
  <c r="AH143" i="10" s="1"/>
  <c r="AI143" i="10" s="1"/>
  <c r="AK143" i="10" s="1"/>
  <c r="AL143" i="10" s="1"/>
  <c r="AM143" i="10" s="1"/>
  <c r="AK160" i="10"/>
  <c r="AL160" i="10" s="1"/>
  <c r="AM160" i="10" s="1"/>
  <c r="O201" i="10"/>
  <c r="X201" i="10"/>
  <c r="X183" i="10" s="1"/>
  <c r="AF201" i="10"/>
  <c r="AJ201" i="10" s="1"/>
  <c r="AK201" i="10" s="1"/>
  <c r="AL201" i="10" s="1"/>
  <c r="AM201" i="10" s="1"/>
  <c r="AK265" i="10"/>
  <c r="AL265" i="10" s="1"/>
  <c r="AM265" i="10" s="1"/>
  <c r="F14" i="11"/>
  <c r="F13" i="11" s="1"/>
  <c r="E190" i="11"/>
  <c r="G189" i="11"/>
  <c r="E18" i="10"/>
  <c r="AH18" i="10" s="1"/>
  <c r="AI18" i="10" s="1"/>
  <c r="AK18" i="10" s="1"/>
  <c r="AL18" i="10" s="1"/>
  <c r="AM18" i="10" s="1"/>
  <c r="E20" i="10"/>
  <c r="AH20" i="10" s="1"/>
  <c r="AI20" i="10" s="1"/>
  <c r="AK20" i="10" s="1"/>
  <c r="AL20" i="10" s="1"/>
  <c r="AM20" i="10" s="1"/>
  <c r="U15" i="10"/>
  <c r="U14" i="10" s="1"/>
  <c r="U13" i="10" s="1"/>
  <c r="R39" i="10"/>
  <c r="T46" i="10"/>
  <c r="T14" i="10" s="1"/>
  <c r="T13" i="10" s="1"/>
  <c r="E50" i="10"/>
  <c r="AH50" i="10" s="1"/>
  <c r="AI50" i="10" s="1"/>
  <c r="E54" i="10"/>
  <c r="AH54" i="10" s="1"/>
  <c r="AI54" i="10" s="1"/>
  <c r="X46" i="10"/>
  <c r="X14" i="10" s="1"/>
  <c r="X13" i="10" s="1"/>
  <c r="AF62" i="10"/>
  <c r="AJ62" i="10" s="1"/>
  <c r="E83" i="10"/>
  <c r="AH83" i="10" s="1"/>
  <c r="AI83" i="10" s="1"/>
  <c r="AK83" i="10" s="1"/>
  <c r="AL83" i="10" s="1"/>
  <c r="AM83" i="10" s="1"/>
  <c r="J120" i="10"/>
  <c r="E120" i="10" s="1"/>
  <c r="AH120" i="10" s="1"/>
  <c r="AI120" i="10" s="1"/>
  <c r="AK120" i="10" s="1"/>
  <c r="AL120" i="10" s="1"/>
  <c r="AM120" i="10" s="1"/>
  <c r="N161" i="10"/>
  <c r="V161" i="10"/>
  <c r="AE161" i="10"/>
  <c r="Q178" i="10"/>
  <c r="Z178" i="10"/>
  <c r="M183" i="10"/>
  <c r="U183" i="10"/>
  <c r="G201" i="10"/>
  <c r="J226" i="10"/>
  <c r="E226" i="10" s="1"/>
  <c r="AH226" i="10" s="1"/>
  <c r="AI226" i="10" s="1"/>
  <c r="AK226" i="10" s="1"/>
  <c r="AL226" i="10" s="1"/>
  <c r="AM226" i="10" s="1"/>
  <c r="E261" i="10"/>
  <c r="AH261" i="10" s="1"/>
  <c r="AI261" i="10" s="1"/>
  <c r="AK261" i="10" s="1"/>
  <c r="AL261" i="10" s="1"/>
  <c r="AM261" i="10" s="1"/>
  <c r="E263" i="10"/>
  <c r="AH263" i="10" s="1"/>
  <c r="AI263" i="10" s="1"/>
  <c r="AK263" i="10" s="1"/>
  <c r="AL263" i="10" s="1"/>
  <c r="AM263" i="10" s="1"/>
  <c r="P258" i="10"/>
  <c r="AK90" i="10"/>
  <c r="AL90" i="10" s="1"/>
  <c r="AM90" i="10" s="1"/>
  <c r="I201" i="11"/>
  <c r="AK241" i="10"/>
  <c r="AL241" i="10" s="1"/>
  <c r="AM241" i="10" s="1"/>
  <c r="AK209" i="10"/>
  <c r="AL209" i="10" s="1"/>
  <c r="AM209" i="10" s="1"/>
  <c r="AK98" i="10"/>
  <c r="AL98" i="10" s="1"/>
  <c r="AM98" i="10" s="1"/>
  <c r="AK80" i="10"/>
  <c r="AL80" i="10" s="1"/>
  <c r="AM80" i="10" s="1"/>
  <c r="AK54" i="10"/>
  <c r="AL54" i="10" s="1"/>
  <c r="AM54" i="10" s="1"/>
  <c r="AK38" i="10"/>
  <c r="AL38" i="10" s="1"/>
  <c r="AM38" i="10" s="1"/>
  <c r="E142" i="11"/>
  <c r="H178" i="11"/>
  <c r="H201" i="11"/>
  <c r="E276" i="12"/>
  <c r="AK164" i="10"/>
  <c r="AL164" i="10" s="1"/>
  <c r="AM164" i="10" s="1"/>
  <c r="AK82" i="10"/>
  <c r="AL82" i="10" s="1"/>
  <c r="AM82" i="10" s="1"/>
  <c r="AK58" i="10"/>
  <c r="AL58" i="10" s="1"/>
  <c r="AM58" i="10" s="1"/>
  <c r="E39" i="11"/>
  <c r="J71" i="11"/>
  <c r="E148" i="11"/>
  <c r="F178" i="11"/>
  <c r="AK233" i="10"/>
  <c r="AL233" i="10" s="1"/>
  <c r="AM233" i="10" s="1"/>
  <c r="AK100" i="10"/>
  <c r="AL100" i="10" s="1"/>
  <c r="AM100" i="10" s="1"/>
  <c r="AK40" i="10"/>
  <c r="AL40" i="10" s="1"/>
  <c r="AM40" i="10" s="1"/>
  <c r="E16" i="11"/>
  <c r="E67" i="11"/>
  <c r="F161" i="11"/>
  <c r="J201" i="11"/>
  <c r="E277" i="11"/>
  <c r="AK140" i="10"/>
  <c r="AL140" i="10" s="1"/>
  <c r="AM140" i="10" s="1"/>
  <c r="AK108" i="10"/>
  <c r="AL108" i="10" s="1"/>
  <c r="AM108" i="10" s="1"/>
  <c r="AK50" i="10"/>
  <c r="AL50" i="10" s="1"/>
  <c r="AM50" i="10" s="1"/>
  <c r="H15" i="11"/>
  <c r="H183" i="11"/>
  <c r="AK225" i="10"/>
  <c r="AL225" i="10" s="1"/>
  <c r="AM225" i="10" s="1"/>
  <c r="AK193" i="10"/>
  <c r="AL193" i="10" s="1"/>
  <c r="AM193" i="10" s="1"/>
  <c r="AK86" i="10"/>
  <c r="AL86" i="10" s="1"/>
  <c r="AM86" i="10" s="1"/>
  <c r="E123" i="11"/>
  <c r="E162" i="11"/>
  <c r="E222" i="11"/>
  <c r="AK249" i="10"/>
  <c r="AL249" i="10" s="1"/>
  <c r="AM249" i="10" s="1"/>
  <c r="AK94" i="10"/>
  <c r="AL94" i="10" s="1"/>
  <c r="AM94" i="10" s="1"/>
  <c r="E106" i="11"/>
  <c r="E111" i="11"/>
  <c r="E116" i="11"/>
  <c r="E120" i="11"/>
  <c r="E139" i="11"/>
  <c r="J178" i="11"/>
  <c r="E218" i="11"/>
  <c r="E226" i="11"/>
  <c r="E238" i="11"/>
  <c r="E242" i="11"/>
  <c r="F258" i="11"/>
  <c r="E260" i="11"/>
  <c r="I258" i="11"/>
  <c r="AK217" i="10"/>
  <c r="AL217" i="10" s="1"/>
  <c r="AM217" i="10" s="1"/>
  <c r="AK156" i="10"/>
  <c r="AL156" i="10" s="1"/>
  <c r="AM156" i="10" s="1"/>
  <c r="AK88" i="10"/>
  <c r="AL88" i="10" s="1"/>
  <c r="AM88" i="10" s="1"/>
  <c r="E32" i="11"/>
  <c r="E93" i="11"/>
  <c r="E103" i="11"/>
  <c r="E136" i="11"/>
  <c r="J161" i="11"/>
  <c r="E184" i="11"/>
  <c r="F201" i="11"/>
  <c r="E234" i="11"/>
  <c r="E254" i="11"/>
  <c r="E271" i="11"/>
  <c r="E178" i="12"/>
  <c r="I62" i="10"/>
  <c r="R63" i="10"/>
  <c r="E63" i="10" s="1"/>
  <c r="AH63" i="10" s="1"/>
  <c r="AI63" i="10" s="1"/>
  <c r="AK63" i="10" s="1"/>
  <c r="AL63" i="10" s="1"/>
  <c r="AM63" i="10" s="1"/>
  <c r="N64" i="10"/>
  <c r="O47" i="10"/>
  <c r="P47" i="10"/>
  <c r="H67" i="10"/>
  <c r="J67" i="10" s="1"/>
  <c r="F47" i="10"/>
  <c r="E201" i="12"/>
  <c r="E161" i="12"/>
  <c r="E165" i="12"/>
  <c r="V47" i="10"/>
  <c r="F62" i="10"/>
  <c r="J57" i="10"/>
  <c r="R57" i="10"/>
  <c r="R66" i="10"/>
  <c r="O281" i="9"/>
  <c r="O382" i="9"/>
  <c r="M281" i="9"/>
  <c r="M382" i="9"/>
  <c r="K382" i="9"/>
  <c r="K281" i="9"/>
  <c r="J12" i="12"/>
  <c r="I12" i="12"/>
  <c r="G183" i="12"/>
  <c r="P62" i="10"/>
  <c r="M62" i="10"/>
  <c r="M46" i="10" s="1"/>
  <c r="M14" i="10" s="1"/>
  <c r="M13" i="10" s="1"/>
  <c r="M12" i="10" s="1"/>
  <c r="N70" i="10"/>
  <c r="N67" i="10" s="1"/>
  <c r="J101" i="10"/>
  <c r="J78" i="10"/>
  <c r="E78" i="10" s="1"/>
  <c r="AH78" i="10" s="1"/>
  <c r="AI78" i="10" s="1"/>
  <c r="AK78" i="10" s="1"/>
  <c r="AL78" i="10" s="1"/>
  <c r="AM78" i="10" s="1"/>
  <c r="J64" i="10"/>
  <c r="I47" i="10"/>
  <c r="L67" i="10"/>
  <c r="AJ57" i="10"/>
  <c r="R48" i="10"/>
  <c r="E56" i="10"/>
  <c r="AH56" i="10" s="1"/>
  <c r="AI56" i="10" s="1"/>
  <c r="AK56" i="10" s="1"/>
  <c r="AL56" i="10" s="1"/>
  <c r="AM56" i="10" s="1"/>
  <c r="N57" i="10"/>
  <c r="N47" i="10" s="1"/>
  <c r="S47" i="10"/>
  <c r="R64" i="10"/>
  <c r="G46" i="12"/>
  <c r="E46" i="12" s="1"/>
  <c r="E47" i="12"/>
  <c r="E15" i="12"/>
  <c r="E266" i="11"/>
  <c r="E165" i="11"/>
  <c r="H161" i="11"/>
  <c r="E161" i="11" s="1"/>
  <c r="E259" i="11"/>
  <c r="G15" i="11"/>
  <c r="E166" i="11"/>
  <c r="E185" i="11"/>
  <c r="G258" i="11"/>
  <c r="E279" i="11"/>
  <c r="G175" i="11"/>
  <c r="E175" i="11" s="1"/>
  <c r="E181" i="11"/>
  <c r="E189" i="11"/>
  <c r="G201" i="11"/>
  <c r="E201" i="11" s="1"/>
  <c r="G270" i="11"/>
  <c r="E270" i="11" s="1"/>
  <c r="G276" i="11"/>
  <c r="E276" i="11" s="1"/>
  <c r="AK256" i="10"/>
  <c r="AL256" i="10" s="1"/>
  <c r="AM256" i="10" s="1"/>
  <c r="AK128" i="10"/>
  <c r="AL128" i="10" s="1"/>
  <c r="AM128" i="10" s="1"/>
  <c r="E32" i="10"/>
  <c r="AH32" i="10" s="1"/>
  <c r="AI32" i="10" s="1"/>
  <c r="AK32" i="10" s="1"/>
  <c r="AL32" i="10" s="1"/>
  <c r="AM32" i="10" s="1"/>
  <c r="R32" i="10"/>
  <c r="N32" i="10"/>
  <c r="N15" i="10" s="1"/>
  <c r="L47" i="10"/>
  <c r="J48" i="10"/>
  <c r="G47" i="10"/>
  <c r="L62" i="10"/>
  <c r="N71" i="10"/>
  <c r="E72" i="10"/>
  <c r="E106" i="10"/>
  <c r="AH106" i="10" s="1"/>
  <c r="AI106" i="10" s="1"/>
  <c r="AK106" i="10" s="1"/>
  <c r="AL106" i="10" s="1"/>
  <c r="AM106" i="10" s="1"/>
  <c r="E111" i="10"/>
  <c r="AH111" i="10" s="1"/>
  <c r="AI111" i="10" s="1"/>
  <c r="AK111" i="10" s="1"/>
  <c r="AL111" i="10" s="1"/>
  <c r="AM111" i="10" s="1"/>
  <c r="E139" i="10"/>
  <c r="AH139" i="10" s="1"/>
  <c r="AI139" i="10" s="1"/>
  <c r="AK139" i="10" s="1"/>
  <c r="AL139" i="10" s="1"/>
  <c r="AM139" i="10" s="1"/>
  <c r="M161" i="10"/>
  <c r="U161" i="10"/>
  <c r="AD161" i="10"/>
  <c r="J176" i="10"/>
  <c r="E176" i="10" s="1"/>
  <c r="AH176" i="10" s="1"/>
  <c r="AI176" i="10" s="1"/>
  <c r="AK176" i="10" s="1"/>
  <c r="AL176" i="10" s="1"/>
  <c r="AM176" i="10" s="1"/>
  <c r="H175" i="10"/>
  <c r="J175" i="10" s="1"/>
  <c r="E175" i="10" s="1"/>
  <c r="AH175" i="10" s="1"/>
  <c r="AI175" i="10" s="1"/>
  <c r="AK175" i="10" s="1"/>
  <c r="AL175" i="10" s="1"/>
  <c r="AM175" i="10" s="1"/>
  <c r="E181" i="10"/>
  <c r="AH181" i="10" s="1"/>
  <c r="AI181" i="10" s="1"/>
  <c r="AK181" i="10" s="1"/>
  <c r="AL181" i="10" s="1"/>
  <c r="AM181" i="10" s="1"/>
  <c r="E19" i="10"/>
  <c r="E49" i="10"/>
  <c r="AH49" i="10" s="1"/>
  <c r="AI49" i="10" s="1"/>
  <c r="AK49" i="10" s="1"/>
  <c r="AL49" i="10" s="1"/>
  <c r="AM49" i="10" s="1"/>
  <c r="V62" i="10"/>
  <c r="E65" i="10"/>
  <c r="AH65" i="10" s="1"/>
  <c r="AI65" i="10" s="1"/>
  <c r="AK65" i="10" s="1"/>
  <c r="AL65" i="10" s="1"/>
  <c r="AM65" i="10" s="1"/>
  <c r="N66" i="10"/>
  <c r="K62" i="10"/>
  <c r="J93" i="10"/>
  <c r="J162" i="10"/>
  <c r="E162" i="10" s="1"/>
  <c r="AH162" i="10" s="1"/>
  <c r="AI162" i="10" s="1"/>
  <c r="AK162" i="10" s="1"/>
  <c r="AL162" i="10" s="1"/>
  <c r="AM162" i="10" s="1"/>
  <c r="I161" i="10"/>
  <c r="AA161" i="10"/>
  <c r="J16" i="10"/>
  <c r="V32" i="10"/>
  <c r="V15" i="10" s="1"/>
  <c r="E41" i="10"/>
  <c r="AH41" i="10" s="1"/>
  <c r="AI41" i="10" s="1"/>
  <c r="AK41" i="10" s="1"/>
  <c r="AL41" i="10" s="1"/>
  <c r="AM41" i="10" s="1"/>
  <c r="E42" i="10"/>
  <c r="J32" i="10"/>
  <c r="J39" i="10"/>
  <c r="Y46" i="10"/>
  <c r="Y14" i="10" s="1"/>
  <c r="Y13" i="10" s="1"/>
  <c r="AC46" i="10"/>
  <c r="AC14" i="10" s="1"/>
  <c r="AC13" i="10" s="1"/>
  <c r="E51" i="10"/>
  <c r="AH51" i="10" s="1"/>
  <c r="AI51" i="10" s="1"/>
  <c r="AK51" i="10" s="1"/>
  <c r="AL51" i="10" s="1"/>
  <c r="AM51" i="10" s="1"/>
  <c r="H62" i="10"/>
  <c r="H46" i="10" s="1"/>
  <c r="H14" i="10" s="1"/>
  <c r="H13" i="10" s="1"/>
  <c r="J66" i="10"/>
  <c r="G62" i="10"/>
  <c r="K161" i="10"/>
  <c r="O161" i="10"/>
  <c r="S161" i="10"/>
  <c r="X161" i="10"/>
  <c r="AB161" i="10"/>
  <c r="AF161" i="10"/>
  <c r="AJ161" i="10" s="1"/>
  <c r="J166" i="10"/>
  <c r="E166" i="10" s="1"/>
  <c r="AH166" i="10" s="1"/>
  <c r="AI166" i="10" s="1"/>
  <c r="AK166" i="10" s="1"/>
  <c r="AL166" i="10" s="1"/>
  <c r="AM166" i="10" s="1"/>
  <c r="G165" i="10"/>
  <c r="J165" i="10" s="1"/>
  <c r="L165" i="10"/>
  <c r="L161" i="10" s="1"/>
  <c r="P165" i="10"/>
  <c r="P161" i="10" s="1"/>
  <c r="T165" i="10"/>
  <c r="T161" i="10" s="1"/>
  <c r="Y165" i="10"/>
  <c r="Y161" i="10" s="1"/>
  <c r="AC165" i="10"/>
  <c r="AC161" i="10" s="1"/>
  <c r="E171" i="10"/>
  <c r="AH171" i="10" s="1"/>
  <c r="AI171" i="10" s="1"/>
  <c r="AK171" i="10" s="1"/>
  <c r="AL171" i="10" s="1"/>
  <c r="AM171" i="10" s="1"/>
  <c r="J179" i="10"/>
  <c r="E179" i="10" s="1"/>
  <c r="AH179" i="10" s="1"/>
  <c r="AI179" i="10" s="1"/>
  <c r="AK179" i="10" s="1"/>
  <c r="AL179" i="10" s="1"/>
  <c r="AM179" i="10" s="1"/>
  <c r="H178" i="10"/>
  <c r="J178" i="10" s="1"/>
  <c r="E178" i="10" s="1"/>
  <c r="AH178" i="10" s="1"/>
  <c r="AI178" i="10" s="1"/>
  <c r="O183" i="10"/>
  <c r="N258" i="10"/>
  <c r="N183" i="10" s="1"/>
  <c r="N259" i="10"/>
  <c r="R258" i="10"/>
  <c r="R259" i="10"/>
  <c r="V258" i="10"/>
  <c r="V183" i="10" s="1"/>
  <c r="V259" i="10"/>
  <c r="AA258" i="10"/>
  <c r="AA183" i="10" s="1"/>
  <c r="AA259" i="10"/>
  <c r="AE258" i="10"/>
  <c r="AE183" i="10" s="1"/>
  <c r="AE12" i="10" s="1"/>
  <c r="AE259" i="10"/>
  <c r="K47" i="10"/>
  <c r="P183" i="10"/>
  <c r="Y183" i="10"/>
  <c r="J190" i="10"/>
  <c r="E190" i="10" s="1"/>
  <c r="AH190" i="10" s="1"/>
  <c r="AI190" i="10" s="1"/>
  <c r="AK190" i="10" s="1"/>
  <c r="AL190" i="10" s="1"/>
  <c r="AM190" i="10" s="1"/>
  <c r="G189" i="10"/>
  <c r="J189" i="10" s="1"/>
  <c r="E189" i="10" s="1"/>
  <c r="AH189" i="10" s="1"/>
  <c r="AI189" i="10" s="1"/>
  <c r="AK189" i="10" s="1"/>
  <c r="AL189" i="10" s="1"/>
  <c r="AM189" i="10" s="1"/>
  <c r="J201" i="10"/>
  <c r="E201" i="10" s="1"/>
  <c r="AH201" i="10" s="1"/>
  <c r="AI201" i="10" s="1"/>
  <c r="F258" i="10"/>
  <c r="F183" i="10" s="1"/>
  <c r="F259" i="10"/>
  <c r="J267" i="10"/>
  <c r="E267" i="10" s="1"/>
  <c r="AH267" i="10" s="1"/>
  <c r="AI267" i="10" s="1"/>
  <c r="AK267" i="10" s="1"/>
  <c r="AL267" i="10" s="1"/>
  <c r="AM267" i="10" s="1"/>
  <c r="H266" i="10"/>
  <c r="H258" i="10" s="1"/>
  <c r="H183" i="10" s="1"/>
  <c r="J270" i="10"/>
  <c r="E270" i="10" s="1"/>
  <c r="AH270" i="10" s="1"/>
  <c r="AI270" i="10" s="1"/>
  <c r="AK270" i="10" s="1"/>
  <c r="AL270" i="10" s="1"/>
  <c r="AM270" i="10" s="1"/>
  <c r="M276" i="10"/>
  <c r="Q276" i="10"/>
  <c r="U276" i="10"/>
  <c r="V68" i="10"/>
  <c r="V67" i="10" s="1"/>
  <c r="N101" i="10"/>
  <c r="N93" i="10" s="1"/>
  <c r="R183" i="10"/>
  <c r="J266" i="10"/>
  <c r="E266" i="10" s="1"/>
  <c r="AH266" i="10" s="1"/>
  <c r="AI266" i="10" s="1"/>
  <c r="AK266" i="10" s="1"/>
  <c r="AL266" i="10" s="1"/>
  <c r="AM266" i="10" s="1"/>
  <c r="I276" i="10"/>
  <c r="J276" i="10" s="1"/>
  <c r="O62" i="10"/>
  <c r="S62" i="10"/>
  <c r="L183" i="10"/>
  <c r="T183" i="10"/>
  <c r="AC183" i="10"/>
  <c r="J185" i="10"/>
  <c r="E185" i="10" s="1"/>
  <c r="AH185" i="10" s="1"/>
  <c r="AI185" i="10" s="1"/>
  <c r="G184" i="10"/>
  <c r="J279" i="10"/>
  <c r="E279" i="10" s="1"/>
  <c r="J202" i="10"/>
  <c r="E202" i="10" s="1"/>
  <c r="AH202" i="10" s="1"/>
  <c r="AI202" i="10" s="1"/>
  <c r="AK202" i="10" s="1"/>
  <c r="AL202" i="10" s="1"/>
  <c r="AM202" i="10" s="1"/>
  <c r="G260" i="10"/>
  <c r="N62" i="10" l="1"/>
  <c r="N46" i="10" s="1"/>
  <c r="N14" i="10" s="1"/>
  <c r="N13" i="10" s="1"/>
  <c r="N12" i="10" s="1"/>
  <c r="AF46" i="10"/>
  <c r="AJ46" i="10" s="1"/>
  <c r="E178" i="11"/>
  <c r="I183" i="11"/>
  <c r="H12" i="10"/>
  <c r="F183" i="11"/>
  <c r="F12" i="11" s="1"/>
  <c r="AK185" i="10"/>
  <c r="AL185" i="10" s="1"/>
  <c r="AM185" i="10" s="1"/>
  <c r="R15" i="10"/>
  <c r="X12" i="10"/>
  <c r="U12" i="10"/>
  <c r="AK178" i="10"/>
  <c r="AL178" i="10" s="1"/>
  <c r="AM178" i="10" s="1"/>
  <c r="AF183" i="10"/>
  <c r="AJ183" i="10" s="1"/>
  <c r="AC12" i="10"/>
  <c r="AA12" i="10"/>
  <c r="E71" i="10"/>
  <c r="AH71" i="10" s="1"/>
  <c r="AI71" i="10" s="1"/>
  <c r="AK71" i="10" s="1"/>
  <c r="AL71" i="10" s="1"/>
  <c r="AM71" i="10" s="1"/>
  <c r="AH72" i="10"/>
  <c r="AI72" i="10" s="1"/>
  <c r="AK72" i="10" s="1"/>
  <c r="AL72" i="10" s="1"/>
  <c r="AM72" i="10" s="1"/>
  <c r="AD12" i="10"/>
  <c r="Y12" i="10"/>
  <c r="E16" i="10"/>
  <c r="AH16" i="10" s="1"/>
  <c r="AI16" i="10" s="1"/>
  <c r="AK16" i="10" s="1"/>
  <c r="AL16" i="10" s="1"/>
  <c r="AM16" i="10" s="1"/>
  <c r="AH19" i="10"/>
  <c r="AI19" i="10" s="1"/>
  <c r="AK19" i="10" s="1"/>
  <c r="AL19" i="10" s="1"/>
  <c r="AM19" i="10" s="1"/>
  <c r="I46" i="10"/>
  <c r="I14" i="10" s="1"/>
  <c r="I13" i="10" s="1"/>
  <c r="I12" i="10" s="1"/>
  <c r="T12" i="10"/>
  <c r="E258" i="11"/>
  <c r="E276" i="10"/>
  <c r="AH276" i="10" s="1"/>
  <c r="AI276" i="10" s="1"/>
  <c r="AK276" i="10" s="1"/>
  <c r="AL276" i="10" s="1"/>
  <c r="AM276" i="10" s="1"/>
  <c r="E39" i="10"/>
  <c r="AH39" i="10" s="1"/>
  <c r="AI39" i="10" s="1"/>
  <c r="AK39" i="10" s="1"/>
  <c r="AL39" i="10" s="1"/>
  <c r="AM39" i="10" s="1"/>
  <c r="AH42" i="10"/>
  <c r="AI42" i="10" s="1"/>
  <c r="AK42" i="10" s="1"/>
  <c r="AL42" i="10" s="1"/>
  <c r="AM42" i="10" s="1"/>
  <c r="R47" i="10"/>
  <c r="P46" i="10"/>
  <c r="P14" i="10" s="1"/>
  <c r="P13" i="10" s="1"/>
  <c r="P12" i="10" s="1"/>
  <c r="F46" i="10"/>
  <c r="F14" i="10" s="1"/>
  <c r="F13" i="10" s="1"/>
  <c r="F12" i="10" s="1"/>
  <c r="O46" i="10"/>
  <c r="O14" i="10" s="1"/>
  <c r="O13" i="10" s="1"/>
  <c r="O12" i="10" s="1"/>
  <c r="R62" i="10"/>
  <c r="S46" i="10"/>
  <c r="S14" i="10" s="1"/>
  <c r="S13" i="10" s="1"/>
  <c r="S12" i="10" s="1"/>
  <c r="J62" i="10"/>
  <c r="E57" i="10"/>
  <c r="AH57" i="10" s="1"/>
  <c r="AI57" i="10" s="1"/>
  <c r="V46" i="10"/>
  <c r="V14" i="10" s="1"/>
  <c r="V13" i="10" s="1"/>
  <c r="V12" i="10" s="1"/>
  <c r="E64" i="10"/>
  <c r="AH64" i="10" s="1"/>
  <c r="AI64" i="10" s="1"/>
  <c r="AK64" i="10" s="1"/>
  <c r="AL64" i="10" s="1"/>
  <c r="AM64" i="10" s="1"/>
  <c r="J64" i="11" s="1"/>
  <c r="E70" i="10"/>
  <c r="AH70" i="10" s="1"/>
  <c r="AI70" i="10" s="1"/>
  <c r="AK70" i="10" s="1"/>
  <c r="AL70" i="10" s="1"/>
  <c r="AM70" i="10" s="1"/>
  <c r="K46" i="10"/>
  <c r="K14" i="10" s="1"/>
  <c r="K13" i="10" s="1"/>
  <c r="K12" i="10" s="1"/>
  <c r="L46" i="10"/>
  <c r="L14" i="10" s="1"/>
  <c r="L13" i="10" s="1"/>
  <c r="L12" i="10" s="1"/>
  <c r="H56" i="11"/>
  <c r="I56" i="11"/>
  <c r="G56" i="11"/>
  <c r="J56" i="11"/>
  <c r="J63" i="11"/>
  <c r="G63" i="11"/>
  <c r="I63" i="11"/>
  <c r="H63" i="11"/>
  <c r="AF14" i="10"/>
  <c r="H51" i="11"/>
  <c r="J51" i="11"/>
  <c r="I51" i="11"/>
  <c r="G51" i="11"/>
  <c r="R46" i="10"/>
  <c r="R14" i="10" s="1"/>
  <c r="R13" i="10" s="1"/>
  <c r="R12" i="10" s="1"/>
  <c r="AK57" i="10"/>
  <c r="AL57" i="10" s="1"/>
  <c r="AM57" i="10" s="1"/>
  <c r="G14" i="12"/>
  <c r="G13" i="12" s="1"/>
  <c r="E15" i="11"/>
  <c r="G183" i="11"/>
  <c r="E183" i="11" s="1"/>
  <c r="E15" i="10"/>
  <c r="AH15" i="10" s="1"/>
  <c r="AI15" i="10" s="1"/>
  <c r="AK15" i="10" s="1"/>
  <c r="AL15" i="10" s="1"/>
  <c r="AM15" i="10" s="1"/>
  <c r="J15" i="10"/>
  <c r="J184" i="10"/>
  <c r="E184" i="10" s="1"/>
  <c r="AH184" i="10" s="1"/>
  <c r="AI184" i="10" s="1"/>
  <c r="AK184" i="10" s="1"/>
  <c r="AL184" i="10" s="1"/>
  <c r="AM184" i="10" s="1"/>
  <c r="E165" i="10"/>
  <c r="AH165" i="10" s="1"/>
  <c r="AI165" i="10" s="1"/>
  <c r="AK165" i="10" s="1"/>
  <c r="AL165" i="10" s="1"/>
  <c r="AM165" i="10" s="1"/>
  <c r="E68" i="10"/>
  <c r="E101" i="10"/>
  <c r="E48" i="10"/>
  <c r="J47" i="10"/>
  <c r="G258" i="10"/>
  <c r="J258" i="10" s="1"/>
  <c r="E258" i="10" s="1"/>
  <c r="AH258" i="10" s="1"/>
  <c r="AI258" i="10" s="1"/>
  <c r="AK258" i="10" s="1"/>
  <c r="AL258" i="10" s="1"/>
  <c r="AM258" i="10" s="1"/>
  <c r="G259" i="10"/>
  <c r="J259" i="10" s="1"/>
  <c r="E259" i="10" s="1"/>
  <c r="AH259" i="10" s="1"/>
  <c r="AI259" i="10" s="1"/>
  <c r="AK259" i="10" s="1"/>
  <c r="AL259" i="10" s="1"/>
  <c r="AM259" i="10" s="1"/>
  <c r="J260" i="10"/>
  <c r="E260" i="10" s="1"/>
  <c r="AH260" i="10" s="1"/>
  <c r="AI260" i="10" s="1"/>
  <c r="AK260" i="10" s="1"/>
  <c r="AL260" i="10" s="1"/>
  <c r="AM260" i="10" s="1"/>
  <c r="E66" i="10"/>
  <c r="AH66" i="10" s="1"/>
  <c r="AI66" i="10" s="1"/>
  <c r="AK66" i="10" s="1"/>
  <c r="AL66" i="10" s="1"/>
  <c r="AM66" i="10" s="1"/>
  <c r="G161" i="10"/>
  <c r="J161" i="10" s="1"/>
  <c r="E161" i="10" s="1"/>
  <c r="AH161" i="10" s="1"/>
  <c r="AI161" i="10" s="1"/>
  <c r="AK161" i="10" s="1"/>
  <c r="AL161" i="10" s="1"/>
  <c r="AM161" i="10" s="1"/>
  <c r="G46" i="10"/>
  <c r="G14" i="10" s="1"/>
  <c r="G13" i="10" s="1"/>
  <c r="J46" i="10" l="1"/>
  <c r="J14" i="10" s="1"/>
  <c r="J13" i="10" s="1"/>
  <c r="I64" i="11"/>
  <c r="G64" i="11"/>
  <c r="H64" i="11"/>
  <c r="I281" i="9"/>
  <c r="I382" i="9"/>
  <c r="E51" i="11"/>
  <c r="E47" i="10"/>
  <c r="AH47" i="10" s="1"/>
  <c r="AI47" i="10" s="1"/>
  <c r="AK47" i="10" s="1"/>
  <c r="AL47" i="10" s="1"/>
  <c r="AM47" i="10" s="1"/>
  <c r="AH48" i="10"/>
  <c r="AI48" i="10" s="1"/>
  <c r="AK48" i="10" s="1"/>
  <c r="AL48" i="10" s="1"/>
  <c r="AM48" i="10" s="1"/>
  <c r="E63" i="11"/>
  <c r="I66" i="11"/>
  <c r="J66" i="11"/>
  <c r="J62" i="11" s="1"/>
  <c r="H66" i="11"/>
  <c r="G66" i="11"/>
  <c r="E67" i="10"/>
  <c r="AH67" i="10" s="1"/>
  <c r="AI67" i="10" s="1"/>
  <c r="AK67" i="10" s="1"/>
  <c r="AL67" i="10" s="1"/>
  <c r="AM67" i="10" s="1"/>
  <c r="AH68" i="10"/>
  <c r="AI68" i="10" s="1"/>
  <c r="AK68" i="10" s="1"/>
  <c r="AL68" i="10" s="1"/>
  <c r="AM68" i="10" s="1"/>
  <c r="G57" i="11"/>
  <c r="I57" i="11"/>
  <c r="H57" i="11"/>
  <c r="J57" i="11"/>
  <c r="AF13" i="10"/>
  <c r="AJ14" i="10"/>
  <c r="E56" i="11"/>
  <c r="E62" i="10"/>
  <c r="AH62" i="10" s="1"/>
  <c r="AI62" i="10" s="1"/>
  <c r="AK62" i="10" s="1"/>
  <c r="AL62" i="10" s="1"/>
  <c r="AM62" i="10" s="1"/>
  <c r="E93" i="10"/>
  <c r="AH93" i="10" s="1"/>
  <c r="AI93" i="10" s="1"/>
  <c r="AK93" i="10" s="1"/>
  <c r="AL93" i="10" s="1"/>
  <c r="AM93" i="10" s="1"/>
  <c r="AH101" i="10"/>
  <c r="AI101" i="10" s="1"/>
  <c r="AK101" i="10" s="1"/>
  <c r="AL101" i="10" s="1"/>
  <c r="AM101" i="10" s="1"/>
  <c r="E14" i="12"/>
  <c r="E13" i="12"/>
  <c r="G12" i="12"/>
  <c r="G183" i="10"/>
  <c r="J183" i="10" s="1"/>
  <c r="E183" i="10" s="1"/>
  <c r="AH183" i="10" s="1"/>
  <c r="AI183" i="10" s="1"/>
  <c r="AK183" i="10" s="1"/>
  <c r="AL183" i="10" s="1"/>
  <c r="AM183" i="10" s="1"/>
  <c r="E64" i="11" l="1"/>
  <c r="E46" i="10"/>
  <c r="AH46" i="10" s="1"/>
  <c r="AI46" i="10" s="1"/>
  <c r="AK46" i="10" s="1"/>
  <c r="AL46" i="10" s="1"/>
  <c r="AM46" i="10" s="1"/>
  <c r="I62" i="11"/>
  <c r="H62" i="11"/>
  <c r="G12" i="10"/>
  <c r="E14" i="10"/>
  <c r="AJ13" i="10"/>
  <c r="AF12" i="10"/>
  <c r="E66" i="11"/>
  <c r="G48" i="11"/>
  <c r="H48" i="11"/>
  <c r="H47" i="11" s="1"/>
  <c r="J48" i="11"/>
  <c r="J47" i="11" s="1"/>
  <c r="J46" i="11" s="1"/>
  <c r="J14" i="11" s="1"/>
  <c r="J13" i="11" s="1"/>
  <c r="J12" i="11" s="1"/>
  <c r="I48" i="11"/>
  <c r="I47" i="11" s="1"/>
  <c r="I46" i="11" s="1"/>
  <c r="I14" i="11" s="1"/>
  <c r="I13" i="11" s="1"/>
  <c r="I12" i="11" s="1"/>
  <c r="E13" i="10"/>
  <c r="AH14" i="10"/>
  <c r="AI14" i="10" s="1"/>
  <c r="AK14" i="10" s="1"/>
  <c r="AL14" i="10" s="1"/>
  <c r="AM14" i="10" s="1"/>
  <c r="E57" i="11"/>
  <c r="G62" i="11"/>
  <c r="E62" i="11" s="1"/>
  <c r="J12" i="10"/>
  <c r="H46" i="11" l="1"/>
  <c r="H14" i="11" s="1"/>
  <c r="H13" i="11" s="1"/>
  <c r="H12" i="11" s="1"/>
  <c r="E12" i="10"/>
  <c r="I3" i="10" s="1"/>
  <c r="AH13" i="10"/>
  <c r="AI13" i="10" s="1"/>
  <c r="AK13" i="10" s="1"/>
  <c r="AL13" i="10" s="1"/>
  <c r="AM13" i="10" s="1"/>
  <c r="G47" i="11"/>
  <c r="E48" i="11"/>
  <c r="G46" i="11" l="1"/>
  <c r="E47" i="11"/>
  <c r="E46" i="11" l="1"/>
  <c r="G14" i="11"/>
  <c r="G606" i="9"/>
  <c r="G605" i="9"/>
  <c r="O604" i="9"/>
  <c r="M604" i="9"/>
  <c r="K604" i="9"/>
  <c r="I604" i="9"/>
  <c r="G603" i="9"/>
  <c r="G602" i="9"/>
  <c r="O601" i="9"/>
  <c r="M601" i="9"/>
  <c r="K601" i="9"/>
  <c r="I601" i="9"/>
  <c r="G600" i="9"/>
  <c r="G599" i="9"/>
  <c r="G598" i="9"/>
  <c r="G597" i="9"/>
  <c r="O596" i="9"/>
  <c r="O594" i="9" s="1"/>
  <c r="M596" i="9"/>
  <c r="M594" i="9" s="1"/>
  <c r="M589" i="9" s="1"/>
  <c r="K596" i="9"/>
  <c r="K594" i="9" s="1"/>
  <c r="I596" i="9"/>
  <c r="I594" i="9" s="1"/>
  <c r="I589" i="9" s="1"/>
  <c r="G596" i="9"/>
  <c r="G595" i="9"/>
  <c r="G593" i="9"/>
  <c r="O592" i="9"/>
  <c r="M592" i="9"/>
  <c r="K592" i="9"/>
  <c r="I592" i="9"/>
  <c r="G591" i="9"/>
  <c r="G590" i="9"/>
  <c r="G588" i="9"/>
  <c r="G587" i="9"/>
  <c r="O586" i="9"/>
  <c r="M586" i="9"/>
  <c r="M582" i="9" s="1"/>
  <c r="K586" i="9"/>
  <c r="I586" i="9"/>
  <c r="I582" i="9" s="1"/>
  <c r="G585" i="9"/>
  <c r="G584" i="9"/>
  <c r="G583" i="9"/>
  <c r="O582" i="9"/>
  <c r="G581" i="9"/>
  <c r="G580" i="9"/>
  <c r="G579" i="9"/>
  <c r="G578" i="9"/>
  <c r="O577" i="9"/>
  <c r="O575" i="9" s="1"/>
  <c r="O574" i="9" s="1"/>
  <c r="M577" i="9"/>
  <c r="M575" i="9" s="1"/>
  <c r="K577" i="9"/>
  <c r="I577" i="9"/>
  <c r="G576" i="9"/>
  <c r="K575" i="9"/>
  <c r="I575" i="9"/>
  <c r="G573" i="9"/>
  <c r="O572" i="9"/>
  <c r="M572" i="9"/>
  <c r="K572" i="9"/>
  <c r="I572" i="9"/>
  <c r="G570" i="9"/>
  <c r="G569" i="9"/>
  <c r="O568" i="9"/>
  <c r="M568" i="9"/>
  <c r="K568" i="9"/>
  <c r="I568" i="9"/>
  <c r="G567" i="9"/>
  <c r="G566" i="9"/>
  <c r="G564" i="9"/>
  <c r="G563" i="9"/>
  <c r="O562" i="9"/>
  <c r="M562" i="9"/>
  <c r="K562" i="9"/>
  <c r="I562" i="9"/>
  <c r="G561" i="9"/>
  <c r="G560" i="9"/>
  <c r="G559" i="9"/>
  <c r="G558" i="9"/>
  <c r="G557" i="9"/>
  <c r="G556" i="9"/>
  <c r="G555" i="9"/>
  <c r="G554" i="9"/>
  <c r="G553" i="9"/>
  <c r="G552" i="9"/>
  <c r="G551" i="9"/>
  <c r="O550" i="9"/>
  <c r="O548" i="9" s="1"/>
  <c r="M550" i="9"/>
  <c r="M548" i="9" s="1"/>
  <c r="K550" i="9"/>
  <c r="I550" i="9"/>
  <c r="I548" i="9" s="1"/>
  <c r="G549" i="9"/>
  <c r="G547" i="9"/>
  <c r="O546" i="9"/>
  <c r="M546" i="9"/>
  <c r="K546" i="9"/>
  <c r="I546" i="9"/>
  <c r="I540" i="9" s="1"/>
  <c r="G545" i="9"/>
  <c r="G544" i="9"/>
  <c r="G543" i="9"/>
  <c r="O542" i="9"/>
  <c r="M542" i="9"/>
  <c r="K542" i="9"/>
  <c r="I542" i="9"/>
  <c r="G541" i="9"/>
  <c r="M540" i="9"/>
  <c r="G539" i="9"/>
  <c r="G538" i="9"/>
  <c r="G537" i="9"/>
  <c r="O536" i="9"/>
  <c r="M536" i="9"/>
  <c r="K536" i="9"/>
  <c r="I536" i="9"/>
  <c r="G535" i="9"/>
  <c r="O534" i="9"/>
  <c r="M534" i="9"/>
  <c r="K534" i="9"/>
  <c r="I534" i="9"/>
  <c r="G533" i="9"/>
  <c r="G532" i="9"/>
  <c r="G531" i="9"/>
  <c r="G530" i="9"/>
  <c r="O529" i="9"/>
  <c r="M529" i="9"/>
  <c r="K529" i="9"/>
  <c r="I529" i="9"/>
  <c r="G528" i="9"/>
  <c r="G527" i="9"/>
  <c r="O526" i="9"/>
  <c r="O524" i="9" s="1"/>
  <c r="M526" i="9"/>
  <c r="K526" i="9"/>
  <c r="I526" i="9"/>
  <c r="G525" i="9"/>
  <c r="G522" i="9"/>
  <c r="G521" i="9"/>
  <c r="G520" i="9"/>
  <c r="O519" i="9"/>
  <c r="O517" i="9" s="1"/>
  <c r="O516" i="9" s="1"/>
  <c r="M519" i="9"/>
  <c r="M517" i="9" s="1"/>
  <c r="M516" i="9" s="1"/>
  <c r="K519" i="9"/>
  <c r="K517" i="9" s="1"/>
  <c r="K516" i="9" s="1"/>
  <c r="I519" i="9"/>
  <c r="G518" i="9"/>
  <c r="G515" i="9"/>
  <c r="G514" i="9"/>
  <c r="G513" i="9"/>
  <c r="O512" i="9"/>
  <c r="O511" i="9" s="1"/>
  <c r="M512" i="9"/>
  <c r="M511" i="9" s="1"/>
  <c r="K512" i="9"/>
  <c r="K511" i="9" s="1"/>
  <c r="I512" i="9"/>
  <c r="G509" i="9"/>
  <c r="G508" i="9"/>
  <c r="G507" i="9"/>
  <c r="G506" i="9"/>
  <c r="G505" i="9"/>
  <c r="G504" i="9"/>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G469" i="9"/>
  <c r="G468" i="9"/>
  <c r="G467" i="9"/>
  <c r="G466" i="9"/>
  <c r="G465" i="9"/>
  <c r="G464" i="9"/>
  <c r="O463" i="9"/>
  <c r="M463" i="9"/>
  <c r="K463" i="9"/>
  <c r="I463" i="9"/>
  <c r="G462" i="9"/>
  <c r="G461" i="9"/>
  <c r="G460" i="9"/>
  <c r="O459" i="9"/>
  <c r="M459" i="9"/>
  <c r="K459" i="9"/>
  <c r="I459" i="9"/>
  <c r="G458" i="9"/>
  <c r="G457" i="9"/>
  <c r="G456" i="9"/>
  <c r="O455" i="9"/>
  <c r="M455" i="9"/>
  <c r="K455" i="9"/>
  <c r="I455" i="9"/>
  <c r="G454" i="9"/>
  <c r="G453" i="9"/>
  <c r="G452" i="9"/>
  <c r="G451" i="9"/>
  <c r="G450" i="9"/>
  <c r="O449" i="9"/>
  <c r="M449" i="9"/>
  <c r="K449" i="9"/>
  <c r="I449" i="9"/>
  <c r="I443" i="9" s="1"/>
  <c r="I439" i="9" s="1"/>
  <c r="G448" i="9"/>
  <c r="G447" i="9"/>
  <c r="G446" i="9"/>
  <c r="O445" i="9"/>
  <c r="O443" i="9" s="1"/>
  <c r="M445" i="9"/>
  <c r="K445" i="9"/>
  <c r="I445" i="9"/>
  <c r="G444" i="9"/>
  <c r="K443" i="9"/>
  <c r="K439" i="9" s="1"/>
  <c r="K438" i="9" s="1"/>
  <c r="G442" i="9"/>
  <c r="G441" i="9"/>
  <c r="O440" i="9"/>
  <c r="M440" i="9"/>
  <c r="K440" i="9"/>
  <c r="I440" i="9"/>
  <c r="G437" i="9"/>
  <c r="G436" i="9"/>
  <c r="G435" i="9"/>
  <c r="O434" i="9"/>
  <c r="M434" i="9"/>
  <c r="M433" i="9" s="1"/>
  <c r="K434" i="9"/>
  <c r="I434" i="9"/>
  <c r="I433" i="9" s="1"/>
  <c r="O433" i="9"/>
  <c r="G432" i="9"/>
  <c r="G431" i="9"/>
  <c r="O430" i="9"/>
  <c r="O429" i="9" s="1"/>
  <c r="M430" i="9"/>
  <c r="M429" i="9" s="1"/>
  <c r="K430" i="9"/>
  <c r="I430" i="9"/>
  <c r="I429" i="9" s="1"/>
  <c r="G428" i="9"/>
  <c r="O427" i="9"/>
  <c r="O426" i="9" s="1"/>
  <c r="O425" i="9" s="1"/>
  <c r="O424" i="9" s="1"/>
  <c r="M427" i="9"/>
  <c r="M426" i="9" s="1"/>
  <c r="M425" i="9" s="1"/>
  <c r="M424" i="9" s="1"/>
  <c r="K427" i="9"/>
  <c r="K426" i="9" s="1"/>
  <c r="K425" i="9" s="1"/>
  <c r="K424" i="9" s="1"/>
  <c r="I427" i="9"/>
  <c r="G417" i="9"/>
  <c r="G416" i="9"/>
  <c r="O415" i="9"/>
  <c r="M415" i="9"/>
  <c r="K415" i="9"/>
  <c r="I415" i="9"/>
  <c r="G414" i="9"/>
  <c r="G413" i="9"/>
  <c r="O412" i="9"/>
  <c r="M412" i="9"/>
  <c r="K412" i="9"/>
  <c r="I412" i="9"/>
  <c r="G411" i="9"/>
  <c r="G410" i="9"/>
  <c r="G409" i="9"/>
  <c r="G408" i="9"/>
  <c r="O407" i="9"/>
  <c r="O405" i="9" s="1"/>
  <c r="M407" i="9"/>
  <c r="M405" i="9" s="1"/>
  <c r="K407" i="9"/>
  <c r="K405" i="9" s="1"/>
  <c r="I407" i="9"/>
  <c r="G406" i="9"/>
  <c r="G404" i="9"/>
  <c r="O403" i="9"/>
  <c r="O401" i="9" s="1"/>
  <c r="O400" i="9" s="1"/>
  <c r="M403" i="9"/>
  <c r="M401" i="9" s="1"/>
  <c r="K403" i="9"/>
  <c r="K401" i="9" s="1"/>
  <c r="I403" i="9"/>
  <c r="G402" i="9"/>
  <c r="G399" i="9"/>
  <c r="G398" i="9"/>
  <c r="O397" i="9"/>
  <c r="O393" i="9" s="1"/>
  <c r="M397" i="9"/>
  <c r="K397" i="9"/>
  <c r="K393" i="9" s="1"/>
  <c r="I397" i="9"/>
  <c r="I393" i="9" s="1"/>
  <c r="G396" i="9"/>
  <c r="G395" i="9"/>
  <c r="G394" i="9"/>
  <c r="G392" i="9"/>
  <c r="G391" i="9"/>
  <c r="G390" i="9"/>
  <c r="G389" i="9"/>
  <c r="O388" i="9"/>
  <c r="O386" i="9" s="1"/>
  <c r="M388" i="9"/>
  <c r="K388" i="9"/>
  <c r="I388" i="9"/>
  <c r="I386" i="9" s="1"/>
  <c r="G387" i="9"/>
  <c r="K386" i="9"/>
  <c r="G384" i="9"/>
  <c r="O383" i="9"/>
  <c r="M383" i="9"/>
  <c r="K383" i="9"/>
  <c r="I383" i="9"/>
  <c r="G381" i="9"/>
  <c r="G380" i="9"/>
  <c r="O379" i="9"/>
  <c r="O376" i="9" s="1"/>
  <c r="M379" i="9"/>
  <c r="K379" i="9"/>
  <c r="I379" i="9"/>
  <c r="G378" i="9"/>
  <c r="G377" i="9"/>
  <c r="G375" i="9"/>
  <c r="G374" i="9"/>
  <c r="O373" i="9"/>
  <c r="M373" i="9"/>
  <c r="K373" i="9"/>
  <c r="I373" i="9"/>
  <c r="G372" i="9"/>
  <c r="G371" i="9"/>
  <c r="G370" i="9"/>
  <c r="G369" i="9"/>
  <c r="G368" i="9"/>
  <c r="G367" i="9"/>
  <c r="G366" i="9"/>
  <c r="G365" i="9"/>
  <c r="G364" i="9"/>
  <c r="G363" i="9"/>
  <c r="G362" i="9"/>
  <c r="O361" i="9"/>
  <c r="M361" i="9"/>
  <c r="K361" i="9"/>
  <c r="I361" i="9"/>
  <c r="I359" i="9" s="1"/>
  <c r="G360" i="9"/>
  <c r="G358" i="9"/>
  <c r="O357" i="9"/>
  <c r="M357" i="9"/>
  <c r="K357" i="9"/>
  <c r="I357" i="9"/>
  <c r="G356" i="9"/>
  <c r="G355" i="9"/>
  <c r="G354" i="9"/>
  <c r="O353" i="9"/>
  <c r="M353" i="9"/>
  <c r="K353" i="9"/>
  <c r="I353" i="9"/>
  <c r="I351" i="9" s="1"/>
  <c r="G352" i="9"/>
  <c r="G350" i="9"/>
  <c r="G349" i="9"/>
  <c r="G348" i="9"/>
  <c r="O347" i="9"/>
  <c r="M347" i="9"/>
  <c r="K347" i="9"/>
  <c r="I347" i="9"/>
  <c r="G346" i="9"/>
  <c r="O345" i="9"/>
  <c r="M345" i="9"/>
  <c r="K345" i="9"/>
  <c r="I345" i="9"/>
  <c r="G344" i="9"/>
  <c r="G343" i="9"/>
  <c r="G342" i="9"/>
  <c r="G341" i="9"/>
  <c r="O340" i="9"/>
  <c r="M340" i="9"/>
  <c r="K340" i="9"/>
  <c r="I340" i="9"/>
  <c r="G339" i="9"/>
  <c r="G338" i="9"/>
  <c r="O337" i="9"/>
  <c r="M337" i="9"/>
  <c r="K337" i="9"/>
  <c r="I337" i="9"/>
  <c r="G336" i="9"/>
  <c r="G333" i="9"/>
  <c r="G332" i="9"/>
  <c r="G331" i="9"/>
  <c r="O330" i="9"/>
  <c r="O328" i="9" s="1"/>
  <c r="O327" i="9" s="1"/>
  <c r="M330" i="9"/>
  <c r="M328" i="9" s="1"/>
  <c r="K330" i="9"/>
  <c r="K328" i="9" s="1"/>
  <c r="K327" i="9" s="1"/>
  <c r="I330" i="9"/>
  <c r="I328" i="9" s="1"/>
  <c r="I327" i="9" s="1"/>
  <c r="G329" i="9"/>
  <c r="G326" i="9"/>
  <c r="G325" i="9"/>
  <c r="G324" i="9"/>
  <c r="G323" i="9"/>
  <c r="O322" i="9"/>
  <c r="M322" i="9"/>
  <c r="K322" i="9"/>
  <c r="K321" i="9" s="1"/>
  <c r="I322" i="9"/>
  <c r="G322" i="9" s="1"/>
  <c r="O321" i="9"/>
  <c r="M321" i="9"/>
  <c r="G319" i="9"/>
  <c r="G318" i="9"/>
  <c r="G317" i="9"/>
  <c r="O316" i="9"/>
  <c r="M316" i="9"/>
  <c r="K316" i="9"/>
  <c r="G316" i="9" s="1"/>
  <c r="I316" i="9"/>
  <c r="G315" i="9"/>
  <c r="G314" i="9"/>
  <c r="O313" i="9"/>
  <c r="M313" i="9"/>
  <c r="K313" i="9"/>
  <c r="I313" i="9"/>
  <c r="O312" i="9"/>
  <c r="O311" i="9" s="1"/>
  <c r="G310" i="9"/>
  <c r="G309" i="9"/>
  <c r="O308" i="9"/>
  <c r="M308" i="9"/>
  <c r="K308" i="9"/>
  <c r="I308" i="9"/>
  <c r="G307" i="9"/>
  <c r="O306" i="9"/>
  <c r="O305" i="9" s="1"/>
  <c r="M306" i="9"/>
  <c r="M305" i="9" s="1"/>
  <c r="K306" i="9"/>
  <c r="K305" i="9" s="1"/>
  <c r="I306" i="9"/>
  <c r="G303" i="9"/>
  <c r="G302" i="9"/>
  <c r="G301" i="9"/>
  <c r="O300" i="9"/>
  <c r="M300" i="9"/>
  <c r="K300" i="9"/>
  <c r="I300" i="9"/>
  <c r="G300" i="9" s="1"/>
  <c r="G299" i="9"/>
  <c r="O298" i="9"/>
  <c r="M298" i="9"/>
  <c r="K298" i="9"/>
  <c r="I298" i="9"/>
  <c r="G297" i="9"/>
  <c r="O296" i="9"/>
  <c r="M296" i="9"/>
  <c r="K296" i="9"/>
  <c r="I296" i="9"/>
  <c r="G295" i="9"/>
  <c r="O294" i="9"/>
  <c r="M294" i="9"/>
  <c r="K294" i="9"/>
  <c r="I294" i="9"/>
  <c r="G293" i="9"/>
  <c r="G292" i="9"/>
  <c r="G291" i="9"/>
  <c r="G290" i="9"/>
  <c r="G289" i="9"/>
  <c r="G288" i="9"/>
  <c r="G287" i="9"/>
  <c r="G286" i="9"/>
  <c r="G285" i="9"/>
  <c r="G284" i="9"/>
  <c r="G283" i="9"/>
  <c r="G282" i="9"/>
  <c r="I279" i="9"/>
  <c r="G281" i="9"/>
  <c r="G280" i="9"/>
  <c r="O279" i="9"/>
  <c r="M279" i="9"/>
  <c r="K279" i="9"/>
  <c r="G277" i="9"/>
  <c r="O276" i="9"/>
  <c r="M276" i="9"/>
  <c r="K276" i="9"/>
  <c r="I276" i="9"/>
  <c r="G275" i="9"/>
  <c r="G274" i="9"/>
  <c r="G273" i="9"/>
  <c r="G272" i="9"/>
  <c r="G271" i="9"/>
  <c r="G270" i="9"/>
  <c r="O269" i="9"/>
  <c r="O268" i="9" s="1"/>
  <c r="M269" i="9"/>
  <c r="M268" i="9" s="1"/>
  <c r="M267" i="9" s="1"/>
  <c r="K269" i="9"/>
  <c r="K268" i="9" s="1"/>
  <c r="K267" i="9" s="1"/>
  <c r="I269" i="9"/>
  <c r="G265" i="9"/>
  <c r="G264" i="9"/>
  <c r="O263" i="9"/>
  <c r="O262" i="9" s="1"/>
  <c r="O261" i="9" s="1"/>
  <c r="M263" i="9"/>
  <c r="M262" i="9" s="1"/>
  <c r="M261" i="9" s="1"/>
  <c r="K263" i="9"/>
  <c r="K262" i="9" s="1"/>
  <c r="K261" i="9" s="1"/>
  <c r="I263" i="9"/>
  <c r="G149" i="9"/>
  <c r="G148" i="9"/>
  <c r="G147" i="9"/>
  <c r="G145" i="9"/>
  <c r="G144" i="9"/>
  <c r="G143" i="9"/>
  <c r="G141" i="9"/>
  <c r="G140" i="9"/>
  <c r="G138" i="9"/>
  <c r="G137" i="9"/>
  <c r="G136" i="9"/>
  <c r="G134" i="9"/>
  <c r="G133" i="9"/>
  <c r="G132" i="9"/>
  <c r="G130" i="9"/>
  <c r="G129" i="9"/>
  <c r="G128" i="9"/>
  <c r="G126" i="9"/>
  <c r="G125" i="9"/>
  <c r="G124" i="9"/>
  <c r="G122" i="9"/>
  <c r="G121" i="9"/>
  <c r="G120" i="9"/>
  <c r="G118" i="9"/>
  <c r="G117" i="9"/>
  <c r="G116" i="9"/>
  <c r="G114" i="9"/>
  <c r="G113" i="9"/>
  <c r="G112" i="9"/>
  <c r="G110" i="9"/>
  <c r="G109" i="9"/>
  <c r="G108" i="9"/>
  <c r="G106" i="9"/>
  <c r="G105" i="9"/>
  <c r="G104" i="9"/>
  <c r="G102" i="9"/>
  <c r="G101" i="9"/>
  <c r="G100" i="9"/>
  <c r="G98" i="9"/>
  <c r="G97" i="9"/>
  <c r="G96" i="9"/>
  <c r="G72" i="9"/>
  <c r="G69" i="9"/>
  <c r="G28" i="9"/>
  <c r="G27" i="9"/>
  <c r="E280" i="8"/>
  <c r="J279" i="8"/>
  <c r="I279" i="8"/>
  <c r="H279" i="8"/>
  <c r="G279" i="8"/>
  <c r="F279" i="8"/>
  <c r="E278" i="8"/>
  <c r="J277" i="8"/>
  <c r="I277" i="8"/>
  <c r="H277" i="8"/>
  <c r="G277" i="8"/>
  <c r="F277" i="8"/>
  <c r="J276" i="8"/>
  <c r="I276" i="8"/>
  <c r="E275" i="8"/>
  <c r="E274" i="8"/>
  <c r="E273" i="8"/>
  <c r="E272" i="8"/>
  <c r="J271" i="8"/>
  <c r="J270" i="8" s="1"/>
  <c r="I271" i="8"/>
  <c r="I270" i="8" s="1"/>
  <c r="H271" i="8"/>
  <c r="H270" i="8" s="1"/>
  <c r="G271" i="8"/>
  <c r="F271" i="8"/>
  <c r="F270" i="8" s="1"/>
  <c r="E269" i="8"/>
  <c r="E268" i="8"/>
  <c r="J267" i="8"/>
  <c r="J266" i="8" s="1"/>
  <c r="J258" i="8" s="1"/>
  <c r="I267" i="8"/>
  <c r="I266" i="8" s="1"/>
  <c r="H267" i="8"/>
  <c r="H266" i="8" s="1"/>
  <c r="G267" i="8"/>
  <c r="E267" i="8" s="1"/>
  <c r="F267" i="8"/>
  <c r="F266" i="8" s="1"/>
  <c r="E265" i="8"/>
  <c r="E264" i="8"/>
  <c r="E263" i="8"/>
  <c r="E262" i="8"/>
  <c r="E261" i="8"/>
  <c r="J260" i="8"/>
  <c r="J259" i="8" s="1"/>
  <c r="I260" i="8"/>
  <c r="I259" i="8" s="1"/>
  <c r="H260" i="8"/>
  <c r="H259" i="8" s="1"/>
  <c r="G260" i="8"/>
  <c r="F260" i="8"/>
  <c r="G259" i="8"/>
  <c r="F259" i="8"/>
  <c r="E257" i="8"/>
  <c r="E256" i="8"/>
  <c r="E255" i="8"/>
  <c r="J254" i="8"/>
  <c r="I254" i="8"/>
  <c r="H254" i="8"/>
  <c r="G254" i="8"/>
  <c r="F254" i="8"/>
  <c r="E253" i="8"/>
  <c r="E252" i="8"/>
  <c r="E251" i="8"/>
  <c r="J250" i="8"/>
  <c r="I250" i="8"/>
  <c r="H250" i="8"/>
  <c r="G250" i="8"/>
  <c r="F250" i="8"/>
  <c r="E249" i="8"/>
  <c r="E248" i="8"/>
  <c r="E247" i="8"/>
  <c r="J246" i="8"/>
  <c r="I246" i="8"/>
  <c r="H246" i="8"/>
  <c r="G246" i="8"/>
  <c r="F246" i="8"/>
  <c r="E245" i="8"/>
  <c r="E244" i="8"/>
  <c r="E243" i="8"/>
  <c r="J242" i="8"/>
  <c r="I242" i="8"/>
  <c r="H242" i="8"/>
  <c r="G242" i="8"/>
  <c r="E242" i="8" s="1"/>
  <c r="F242" i="8"/>
  <c r="E241" i="8"/>
  <c r="E240" i="8"/>
  <c r="E239" i="8"/>
  <c r="J238" i="8"/>
  <c r="I238" i="8"/>
  <c r="H238" i="8"/>
  <c r="G238" i="8"/>
  <c r="F238" i="8"/>
  <c r="E237" i="8"/>
  <c r="E236" i="8"/>
  <c r="E235" i="8"/>
  <c r="J234" i="8"/>
  <c r="I234" i="8"/>
  <c r="H234" i="8"/>
  <c r="G234" i="8"/>
  <c r="F234" i="8"/>
  <c r="E233" i="8"/>
  <c r="E232" i="8"/>
  <c r="E231" i="8"/>
  <c r="J230" i="8"/>
  <c r="I230" i="8"/>
  <c r="H230" i="8"/>
  <c r="G230" i="8"/>
  <c r="F230" i="8"/>
  <c r="E229" i="8"/>
  <c r="E228" i="8"/>
  <c r="E227" i="8"/>
  <c r="J226" i="8"/>
  <c r="I226" i="8"/>
  <c r="H226" i="8"/>
  <c r="G226" i="8"/>
  <c r="E226" i="8" s="1"/>
  <c r="F226" i="8"/>
  <c r="E225" i="8"/>
  <c r="E224" i="8"/>
  <c r="E223" i="8"/>
  <c r="J222" i="8"/>
  <c r="I222" i="8"/>
  <c r="H222" i="8"/>
  <c r="G222" i="8"/>
  <c r="F222" i="8"/>
  <c r="E221" i="8"/>
  <c r="E220" i="8"/>
  <c r="E219" i="8"/>
  <c r="J218" i="8"/>
  <c r="I218" i="8"/>
  <c r="H218" i="8"/>
  <c r="G218" i="8"/>
  <c r="F218" i="8"/>
  <c r="E217" i="8"/>
  <c r="E216" i="8"/>
  <c r="E215" i="8"/>
  <c r="E214" i="8"/>
  <c r="E213" i="8"/>
  <c r="E212" i="8"/>
  <c r="E211" i="8"/>
  <c r="J210" i="8"/>
  <c r="I210" i="8"/>
  <c r="H210" i="8"/>
  <c r="G210" i="8"/>
  <c r="F210" i="8"/>
  <c r="E209" i="8"/>
  <c r="E208" i="8"/>
  <c r="E207" i="8"/>
  <c r="J206" i="8"/>
  <c r="I206" i="8"/>
  <c r="H206" i="8"/>
  <c r="G206" i="8"/>
  <c r="F206" i="8"/>
  <c r="E205" i="8"/>
  <c r="E204" i="8"/>
  <c r="E203" i="8"/>
  <c r="J202" i="8"/>
  <c r="I202" i="8"/>
  <c r="H202" i="8"/>
  <c r="G202" i="8"/>
  <c r="F202" i="8"/>
  <c r="F201" i="8" s="1"/>
  <c r="E200" i="8"/>
  <c r="E199" i="8"/>
  <c r="E198" i="8"/>
  <c r="E197" i="8"/>
  <c r="E196" i="8"/>
  <c r="E195" i="8"/>
  <c r="E194" i="8"/>
  <c r="E193" i="8"/>
  <c r="E192" i="8"/>
  <c r="E191" i="8"/>
  <c r="J190" i="8"/>
  <c r="J189" i="8" s="1"/>
  <c r="I190" i="8"/>
  <c r="I189" i="8" s="1"/>
  <c r="H190" i="8"/>
  <c r="H189" i="8" s="1"/>
  <c r="G190" i="8"/>
  <c r="F190" i="8"/>
  <c r="F189" i="8" s="1"/>
  <c r="E188" i="8"/>
  <c r="E187" i="8"/>
  <c r="E186" i="8"/>
  <c r="J185" i="8"/>
  <c r="J184" i="8" s="1"/>
  <c r="I185" i="8"/>
  <c r="I184" i="8" s="1"/>
  <c r="H185" i="8"/>
  <c r="H184" i="8" s="1"/>
  <c r="G185" i="8"/>
  <c r="F185" i="8"/>
  <c r="F184" i="8" s="1"/>
  <c r="E182" i="8"/>
  <c r="J181" i="8"/>
  <c r="I181" i="8"/>
  <c r="H181" i="8"/>
  <c r="G181" i="8"/>
  <c r="F181" i="8"/>
  <c r="E180" i="8"/>
  <c r="J179" i="8"/>
  <c r="I179" i="8"/>
  <c r="H179" i="8"/>
  <c r="H178" i="8" s="1"/>
  <c r="G179" i="8"/>
  <c r="F179" i="8"/>
  <c r="E177" i="8"/>
  <c r="J176" i="8"/>
  <c r="I176" i="8"/>
  <c r="I175" i="8" s="1"/>
  <c r="H176" i="8"/>
  <c r="H175" i="8" s="1"/>
  <c r="G176" i="8"/>
  <c r="G175" i="8" s="1"/>
  <c r="F176" i="8"/>
  <c r="F175" i="8" s="1"/>
  <c r="E174" i="8"/>
  <c r="E173" i="8"/>
  <c r="E172" i="8"/>
  <c r="J171" i="8"/>
  <c r="I171" i="8"/>
  <c r="H171" i="8"/>
  <c r="G171" i="8"/>
  <c r="F171" i="8"/>
  <c r="E170" i="8"/>
  <c r="E169" i="8"/>
  <c r="E168" i="8"/>
  <c r="E167" i="8"/>
  <c r="J166" i="8"/>
  <c r="J165" i="8" s="1"/>
  <c r="I166" i="8"/>
  <c r="I165" i="8" s="1"/>
  <c r="H166" i="8"/>
  <c r="G166" i="8"/>
  <c r="F166" i="8"/>
  <c r="E164" i="8"/>
  <c r="E163" i="8"/>
  <c r="J162" i="8"/>
  <c r="I162" i="8"/>
  <c r="H162" i="8"/>
  <c r="G162" i="8"/>
  <c r="F162" i="8"/>
  <c r="E160" i="8"/>
  <c r="E159" i="8"/>
  <c r="E158" i="8"/>
  <c r="E157" i="8"/>
  <c r="E156" i="8"/>
  <c r="E155" i="8"/>
  <c r="E154" i="8"/>
  <c r="E153" i="8"/>
  <c r="E152" i="8"/>
  <c r="E151" i="8"/>
  <c r="E150" i="8"/>
  <c r="E149" i="8"/>
  <c r="J148" i="8"/>
  <c r="I148" i="8"/>
  <c r="H148" i="8"/>
  <c r="G148" i="8"/>
  <c r="F148" i="8"/>
  <c r="E147" i="8"/>
  <c r="E146" i="8"/>
  <c r="E145" i="8"/>
  <c r="E144" i="8"/>
  <c r="J143" i="8"/>
  <c r="J142" i="8" s="1"/>
  <c r="I143" i="8"/>
  <c r="I142" i="8" s="1"/>
  <c r="H143" i="8"/>
  <c r="H142" i="8" s="1"/>
  <c r="G143" i="8"/>
  <c r="F143" i="8"/>
  <c r="F142" i="8" s="1"/>
  <c r="E141" i="8"/>
  <c r="E140" i="8"/>
  <c r="J139" i="8"/>
  <c r="I139" i="8"/>
  <c r="H139" i="8"/>
  <c r="G139" i="8"/>
  <c r="F139" i="8"/>
  <c r="E138" i="8"/>
  <c r="E137" i="8"/>
  <c r="J136" i="8"/>
  <c r="I136" i="8"/>
  <c r="H136" i="8"/>
  <c r="G136" i="8"/>
  <c r="E136" i="8" s="1"/>
  <c r="F136" i="8"/>
  <c r="E135" i="8"/>
  <c r="E134" i="8"/>
  <c r="E133" i="8"/>
  <c r="E132" i="8"/>
  <c r="E131" i="8"/>
  <c r="E130" i="8"/>
  <c r="E129" i="8"/>
  <c r="E128" i="8"/>
  <c r="E127" i="8"/>
  <c r="E126" i="8"/>
  <c r="E125" i="8"/>
  <c r="E124" i="8"/>
  <c r="J123" i="8"/>
  <c r="I123" i="8"/>
  <c r="H123" i="8"/>
  <c r="G123" i="8"/>
  <c r="F123" i="8"/>
  <c r="E122" i="8"/>
  <c r="E121" i="8"/>
  <c r="J120" i="8"/>
  <c r="I120" i="8"/>
  <c r="H120" i="8"/>
  <c r="G120" i="8"/>
  <c r="F120" i="8"/>
  <c r="E119" i="8"/>
  <c r="E118" i="8"/>
  <c r="E117" i="8"/>
  <c r="J116" i="8"/>
  <c r="I116" i="8"/>
  <c r="H116" i="8"/>
  <c r="G116" i="8"/>
  <c r="E115" i="8"/>
  <c r="E114" i="8"/>
  <c r="E113" i="8"/>
  <c r="E112" i="8"/>
  <c r="J111" i="8"/>
  <c r="I111" i="8"/>
  <c r="H111" i="8"/>
  <c r="G111" i="8"/>
  <c r="F111" i="8"/>
  <c r="E110" i="8"/>
  <c r="E109" i="8"/>
  <c r="E108" i="8"/>
  <c r="E107" i="8"/>
  <c r="J106" i="8"/>
  <c r="I106" i="8"/>
  <c r="H106" i="8"/>
  <c r="G106" i="8"/>
  <c r="F106" i="8"/>
  <c r="E105" i="8"/>
  <c r="E104" i="8"/>
  <c r="J103" i="8"/>
  <c r="I103" i="8"/>
  <c r="H103" i="8"/>
  <c r="G103" i="8"/>
  <c r="F103" i="8"/>
  <c r="E102" i="8"/>
  <c r="E101" i="8"/>
  <c r="I93" i="8"/>
  <c r="H93" i="8"/>
  <c r="G93" i="8"/>
  <c r="F93" i="8"/>
  <c r="E78" i="8"/>
  <c r="I71" i="8"/>
  <c r="H71" i="8"/>
  <c r="G71" i="8"/>
  <c r="J71" i="8" s="1"/>
  <c r="F71" i="8"/>
  <c r="E70" i="8"/>
  <c r="J69" i="8"/>
  <c r="J67" i="8" s="1"/>
  <c r="E68" i="8"/>
  <c r="I67" i="8"/>
  <c r="H67" i="8"/>
  <c r="G67" i="8"/>
  <c r="F67" i="8"/>
  <c r="E66" i="8"/>
  <c r="E65" i="8"/>
  <c r="E64" i="8"/>
  <c r="J62" i="8"/>
  <c r="E63" i="8"/>
  <c r="I62" i="8"/>
  <c r="H62" i="8"/>
  <c r="G62" i="8"/>
  <c r="F62" i="8"/>
  <c r="J59" i="8"/>
  <c r="G59" i="8"/>
  <c r="F59" i="8"/>
  <c r="J47" i="8"/>
  <c r="E57" i="8"/>
  <c r="E56" i="8"/>
  <c r="E55" i="8"/>
  <c r="E54" i="8"/>
  <c r="E53" i="8"/>
  <c r="E52" i="8"/>
  <c r="E51" i="8"/>
  <c r="E50" i="8"/>
  <c r="I49" i="8"/>
  <c r="I47" i="8" s="1"/>
  <c r="E49" i="8"/>
  <c r="E48" i="8"/>
  <c r="F47" i="8"/>
  <c r="F46" i="8" s="1"/>
  <c r="E45" i="8"/>
  <c r="E44" i="8"/>
  <c r="E43" i="8"/>
  <c r="E42" i="8"/>
  <c r="E41" i="8"/>
  <c r="E40" i="8"/>
  <c r="J39" i="8"/>
  <c r="I39" i="8"/>
  <c r="H39" i="8"/>
  <c r="G39" i="8"/>
  <c r="F39" i="8"/>
  <c r="E38" i="8"/>
  <c r="E37" i="8"/>
  <c r="E36" i="8"/>
  <c r="E35" i="8"/>
  <c r="E34" i="8"/>
  <c r="E33" i="8"/>
  <c r="J32" i="8"/>
  <c r="I32" i="8"/>
  <c r="H32" i="8"/>
  <c r="G32" i="8"/>
  <c r="F32" i="8"/>
  <c r="E31" i="8"/>
  <c r="E30" i="8"/>
  <c r="E29" i="8"/>
  <c r="E28" i="8"/>
  <c r="E27" i="8"/>
  <c r="E26" i="8"/>
  <c r="E25" i="8"/>
  <c r="E24" i="8"/>
  <c r="E23" i="8"/>
  <c r="E22" i="8"/>
  <c r="E21" i="8"/>
  <c r="E20" i="8"/>
  <c r="E19" i="8"/>
  <c r="E18" i="8"/>
  <c r="E17" i="8"/>
  <c r="J16" i="8"/>
  <c r="I16" i="8"/>
  <c r="H16" i="8"/>
  <c r="H15" i="8" s="1"/>
  <c r="G16" i="8"/>
  <c r="F16" i="8"/>
  <c r="F15" i="8" s="1"/>
  <c r="J15" i="8"/>
  <c r="F258" i="8" l="1"/>
  <c r="E139" i="8"/>
  <c r="G178" i="8"/>
  <c r="M574" i="9"/>
  <c r="E111" i="8"/>
  <c r="E162" i="8"/>
  <c r="K351" i="9"/>
  <c r="K334" i="9" s="1"/>
  <c r="K320" i="9" s="1"/>
  <c r="G357" i="9"/>
  <c r="E171" i="8"/>
  <c r="F276" i="8"/>
  <c r="E279" i="8"/>
  <c r="M304" i="9"/>
  <c r="G536" i="9"/>
  <c r="J161" i="8"/>
  <c r="O304" i="9"/>
  <c r="I15" i="8"/>
  <c r="F178" i="8"/>
  <c r="E206" i="8"/>
  <c r="G459" i="9"/>
  <c r="H201" i="8"/>
  <c r="G266" i="8"/>
  <c r="K335" i="9"/>
  <c r="K376" i="9"/>
  <c r="G440" i="9"/>
  <c r="E32" i="8"/>
  <c r="K359" i="9"/>
  <c r="M376" i="9"/>
  <c r="H165" i="8"/>
  <c r="I178" i="8"/>
  <c r="E202" i="8"/>
  <c r="I312" i="9"/>
  <c r="I311" i="9" s="1"/>
  <c r="G353" i="9"/>
  <c r="M400" i="9"/>
  <c r="G463" i="9"/>
  <c r="G604" i="9"/>
  <c r="E148" i="8"/>
  <c r="F165" i="8"/>
  <c r="F161" i="8" s="1"/>
  <c r="E176" i="8"/>
  <c r="E210" i="8"/>
  <c r="E254" i="8"/>
  <c r="E277" i="8"/>
  <c r="G296" i="9"/>
  <c r="G308" i="9"/>
  <c r="G345" i="9"/>
  <c r="G512" i="9"/>
  <c r="G529" i="9"/>
  <c r="E106" i="8"/>
  <c r="H161" i="8"/>
  <c r="E166" i="8"/>
  <c r="F183" i="8"/>
  <c r="J201" i="8"/>
  <c r="I201" i="8"/>
  <c r="H276" i="8"/>
  <c r="G568" i="9"/>
  <c r="G592" i="9"/>
  <c r="E103" i="8"/>
  <c r="E123" i="8"/>
  <c r="I161" i="8"/>
  <c r="E185" i="8"/>
  <c r="H258" i="8"/>
  <c r="M278" i="9"/>
  <c r="G337" i="9"/>
  <c r="E39" i="8"/>
  <c r="E16" i="8"/>
  <c r="E116" i="8"/>
  <c r="E120" i="8"/>
  <c r="G201" i="8"/>
  <c r="E218" i="8"/>
  <c r="E222" i="8"/>
  <c r="G294" i="9"/>
  <c r="G388" i="9"/>
  <c r="G412" i="9"/>
  <c r="O540" i="9"/>
  <c r="E234" i="8"/>
  <c r="E238" i="8"/>
  <c r="E271" i="8"/>
  <c r="G276" i="9"/>
  <c r="G572" i="9"/>
  <c r="E143" i="8"/>
  <c r="E181" i="8"/>
  <c r="J183" i="8"/>
  <c r="E190" i="8"/>
  <c r="E230" i="8"/>
  <c r="E246" i="8"/>
  <c r="E250" i="8"/>
  <c r="O267" i="9"/>
  <c r="G347" i="9"/>
  <c r="O351" i="9"/>
  <c r="K312" i="9"/>
  <c r="K311" i="9" s="1"/>
  <c r="O335" i="9"/>
  <c r="M386" i="9"/>
  <c r="O385" i="9"/>
  <c r="K385" i="9"/>
  <c r="M312" i="9"/>
  <c r="M311" i="9" s="1"/>
  <c r="M335" i="9"/>
  <c r="G383" i="9"/>
  <c r="G415" i="9"/>
  <c r="G455" i="9"/>
  <c r="I511" i="9"/>
  <c r="G511" i="9" s="1"/>
  <c r="G534" i="9"/>
  <c r="G546" i="9"/>
  <c r="G562" i="9"/>
  <c r="G586" i="9"/>
  <c r="O359" i="9"/>
  <c r="K304" i="9"/>
  <c r="G449" i="9"/>
  <c r="M524" i="9"/>
  <c r="G373" i="9"/>
  <c r="K400" i="9"/>
  <c r="O278" i="9"/>
  <c r="O266" i="9" s="1"/>
  <c r="O260" i="9" s="1"/>
  <c r="M266" i="9"/>
  <c r="M260" i="9" s="1"/>
  <c r="E14" i="11"/>
  <c r="G13" i="11"/>
  <c r="F14" i="8"/>
  <c r="F13" i="8" s="1"/>
  <c r="F12" i="8" s="1"/>
  <c r="E62" i="8"/>
  <c r="E67" i="8"/>
  <c r="I46" i="8"/>
  <c r="I14" i="8" s="1"/>
  <c r="I13" i="8" s="1"/>
  <c r="I258" i="8"/>
  <c r="I183" i="8" s="1"/>
  <c r="M327" i="9"/>
  <c r="G327" i="9" s="1"/>
  <c r="G328" i="9"/>
  <c r="M359" i="9"/>
  <c r="G361" i="9"/>
  <c r="I438" i="9"/>
  <c r="G397" i="9"/>
  <c r="M393" i="9"/>
  <c r="G550" i="9"/>
  <c r="K548" i="9"/>
  <c r="G548" i="9" s="1"/>
  <c r="G269" i="9"/>
  <c r="I268" i="9"/>
  <c r="I335" i="9"/>
  <c r="G427" i="9"/>
  <c r="I426" i="9"/>
  <c r="G340" i="9"/>
  <c r="M351" i="9"/>
  <c r="G382" i="9"/>
  <c r="G403" i="9"/>
  <c r="I401" i="9"/>
  <c r="G407" i="9"/>
  <c r="I405" i="9"/>
  <c r="G405" i="9" s="1"/>
  <c r="K429" i="9"/>
  <c r="G429" i="9" s="1"/>
  <c r="G430" i="9"/>
  <c r="O589" i="9"/>
  <c r="G263" i="9"/>
  <c r="K278" i="9"/>
  <c r="K266" i="9" s="1"/>
  <c r="K260" i="9" s="1"/>
  <c r="G306" i="9"/>
  <c r="G330" i="9"/>
  <c r="K433" i="9"/>
  <c r="G433" i="9" s="1"/>
  <c r="G434" i="9"/>
  <c r="G575" i="9"/>
  <c r="I574" i="9"/>
  <c r="G577" i="9"/>
  <c r="K589" i="9"/>
  <c r="G589" i="9" s="1"/>
  <c r="G594" i="9"/>
  <c r="G601" i="9"/>
  <c r="G279" i="9"/>
  <c r="I278" i="9"/>
  <c r="G298" i="9"/>
  <c r="G313" i="9"/>
  <c r="G379" i="9"/>
  <c r="I376" i="9"/>
  <c r="G376" i="9" s="1"/>
  <c r="G386" i="9"/>
  <c r="I385" i="9"/>
  <c r="O439" i="9"/>
  <c r="O438" i="9" s="1"/>
  <c r="O423" i="9" s="1"/>
  <c r="M443" i="9"/>
  <c r="M439" i="9" s="1"/>
  <c r="M438" i="9" s="1"/>
  <c r="M423" i="9" s="1"/>
  <c r="G445" i="9"/>
  <c r="G519" i="9"/>
  <c r="I517" i="9"/>
  <c r="G526" i="9"/>
  <c r="K524" i="9"/>
  <c r="G542" i="9"/>
  <c r="K540" i="9"/>
  <c r="O565" i="9"/>
  <c r="K582" i="9"/>
  <c r="I524" i="9"/>
  <c r="I262" i="9"/>
  <c r="I305" i="9"/>
  <c r="I321" i="9"/>
  <c r="H183" i="8"/>
  <c r="E201" i="8"/>
  <c r="E259" i="8"/>
  <c r="E266" i="8"/>
  <c r="E179" i="8"/>
  <c r="E260" i="8"/>
  <c r="G15" i="8"/>
  <c r="G189" i="8"/>
  <c r="E189" i="8" s="1"/>
  <c r="G47" i="8"/>
  <c r="J93" i="8"/>
  <c r="J46" i="8" s="1"/>
  <c r="J14" i="8" s="1"/>
  <c r="G142" i="8"/>
  <c r="E142" i="8" s="1"/>
  <c r="G165" i="8"/>
  <c r="J175" i="8"/>
  <c r="E175" i="8" s="1"/>
  <c r="G184" i="8"/>
  <c r="G258" i="8"/>
  <c r="G270" i="8"/>
  <c r="E270" i="8" s="1"/>
  <c r="G276" i="8"/>
  <c r="E276" i="8" s="1"/>
  <c r="H47" i="8"/>
  <c r="H46" i="8" s="1"/>
  <c r="H14" i="8" s="1"/>
  <c r="H13" i="8" s="1"/>
  <c r="H12" i="8" s="1"/>
  <c r="J178" i="8"/>
  <c r="E178" i="8" s="1"/>
  <c r="J57" i="3"/>
  <c r="I264" i="12"/>
  <c r="G351" i="9" l="1"/>
  <c r="G311" i="9"/>
  <c r="E93" i="8"/>
  <c r="O334" i="9"/>
  <c r="O320" i="9" s="1"/>
  <c r="J13" i="8"/>
  <c r="J12" i="8" s="1"/>
  <c r="O523" i="9"/>
  <c r="O510" i="9" s="1"/>
  <c r="O611" i="9" s="1"/>
  <c r="O610" i="9" s="1"/>
  <c r="G540" i="9"/>
  <c r="G312" i="9"/>
  <c r="M334" i="9"/>
  <c r="G359" i="9"/>
  <c r="I264" i="3"/>
  <c r="H260" i="12"/>
  <c r="E260" i="12" s="1"/>
  <c r="F260" i="12"/>
  <c r="E13" i="11"/>
  <c r="G12" i="11"/>
  <c r="E12" i="11" s="1"/>
  <c r="E258" i="8"/>
  <c r="I12" i="8"/>
  <c r="O609" i="9"/>
  <c r="O608" i="9" s="1"/>
  <c r="O255" i="9" s="1"/>
  <c r="K259" i="9"/>
  <c r="K422" i="9" s="1"/>
  <c r="K421" i="9" s="1"/>
  <c r="G524" i="9"/>
  <c r="G517" i="9"/>
  <c r="I516" i="9"/>
  <c r="G321" i="9"/>
  <c r="G401" i="9"/>
  <c r="I400" i="9"/>
  <c r="G400" i="9" s="1"/>
  <c r="G426" i="9"/>
  <c r="I425" i="9"/>
  <c r="G443" i="9"/>
  <c r="G335" i="9"/>
  <c r="I334" i="9"/>
  <c r="G439" i="9"/>
  <c r="G305" i="9"/>
  <c r="I304" i="9"/>
  <c r="G304" i="9" s="1"/>
  <c r="G582" i="9"/>
  <c r="K574" i="9"/>
  <c r="G574" i="9" s="1"/>
  <c r="O259" i="9"/>
  <c r="O422" i="9" s="1"/>
  <c r="O421" i="9" s="1"/>
  <c r="K423" i="9"/>
  <c r="G268" i="9"/>
  <c r="I267" i="9"/>
  <c r="G262" i="9"/>
  <c r="I261" i="9"/>
  <c r="G278" i="9"/>
  <c r="M259" i="9"/>
  <c r="G393" i="9"/>
  <c r="M385" i="9"/>
  <c r="G438" i="9"/>
  <c r="E15" i="8"/>
  <c r="G46" i="8"/>
  <c r="E46" i="8" s="1"/>
  <c r="E47" i="8"/>
  <c r="E184" i="8"/>
  <c r="G183" i="8"/>
  <c r="E183" i="8" s="1"/>
  <c r="G161" i="8"/>
  <c r="E161" i="8" s="1"/>
  <c r="E165" i="8"/>
  <c r="I263" i="3"/>
  <c r="G334" i="9" l="1"/>
  <c r="M320" i="9"/>
  <c r="M420" i="9" s="1"/>
  <c r="M419" i="9" s="1"/>
  <c r="M254" i="9" s="1"/>
  <c r="K571" i="9"/>
  <c r="K565" i="9" s="1"/>
  <c r="K523" i="9" s="1"/>
  <c r="K510" i="9" s="1"/>
  <c r="K611" i="9" s="1"/>
  <c r="K610" i="9" s="1"/>
  <c r="H259" i="12"/>
  <c r="E259" i="12" s="1"/>
  <c r="H258" i="12"/>
  <c r="F259" i="12"/>
  <c r="F258" i="12"/>
  <c r="F183" i="12" s="1"/>
  <c r="F12" i="12" s="1"/>
  <c r="E264" i="12"/>
  <c r="O420" i="9"/>
  <c r="O419" i="9" s="1"/>
  <c r="O254" i="9" s="1"/>
  <c r="O253" i="9" s="1"/>
  <c r="K420" i="9"/>
  <c r="K419" i="9" s="1"/>
  <c r="K254" i="9" s="1"/>
  <c r="G14" i="8"/>
  <c r="G13" i="8" s="1"/>
  <c r="M422" i="9"/>
  <c r="M421" i="9" s="1"/>
  <c r="O257" i="9"/>
  <c r="G385" i="9"/>
  <c r="G516" i="9"/>
  <c r="G267" i="9"/>
  <c r="I266" i="9"/>
  <c r="G266" i="9" s="1"/>
  <c r="I320" i="9"/>
  <c r="G261" i="9"/>
  <c r="K257" i="9"/>
  <c r="G425" i="9"/>
  <c r="I424" i="9"/>
  <c r="O607" i="9"/>
  <c r="O258" i="9"/>
  <c r="I281" i="1"/>
  <c r="O418" i="9" l="1"/>
  <c r="K609" i="9"/>
  <c r="K608" i="9" s="1"/>
  <c r="K255" i="9" s="1"/>
  <c r="K253" i="9" s="1"/>
  <c r="H183" i="12"/>
  <c r="E258" i="12"/>
  <c r="K418" i="9"/>
  <c r="E14" i="8"/>
  <c r="G320" i="9"/>
  <c r="G424" i="9"/>
  <c r="I423" i="9"/>
  <c r="G423" i="9" s="1"/>
  <c r="K607" i="9"/>
  <c r="K258" i="9"/>
  <c r="K256" i="9" s="1"/>
  <c r="M418" i="9"/>
  <c r="M257" i="9"/>
  <c r="O256" i="9"/>
  <c r="I260" i="9"/>
  <c r="E13" i="8"/>
  <c r="G12" i="8"/>
  <c r="H12" i="12" l="1"/>
  <c r="E12" i="12" s="1"/>
  <c r="E183" i="12"/>
  <c r="G260" i="9"/>
  <c r="I259" i="9"/>
  <c r="E12" i="8"/>
  <c r="G259" i="9" l="1"/>
  <c r="I422" i="9"/>
  <c r="I420" i="9"/>
  <c r="I78" i="3"/>
  <c r="I68" i="3"/>
  <c r="I66" i="3"/>
  <c r="I57" i="3"/>
  <c r="I48" i="3"/>
  <c r="G422" i="9" l="1"/>
  <c r="I421" i="9"/>
  <c r="I419" i="9"/>
  <c r="G420" i="9"/>
  <c r="J68" i="3"/>
  <c r="J48" i="3"/>
  <c r="J78" i="3"/>
  <c r="I70" i="3"/>
  <c r="J64" i="3"/>
  <c r="I64" i="3"/>
  <c r="I63" i="3"/>
  <c r="G66" i="3"/>
  <c r="G57" i="3"/>
  <c r="H56" i="3"/>
  <c r="G48" i="3"/>
  <c r="G419" i="9" l="1"/>
  <c r="I254" i="9"/>
  <c r="I418" i="9"/>
  <c r="G421" i="9"/>
  <c r="I257" i="9"/>
  <c r="J63" i="3"/>
  <c r="J70" i="3"/>
  <c r="J101" i="3"/>
  <c r="I49" i="3"/>
  <c r="G257" i="9" l="1"/>
  <c r="G418" i="9"/>
  <c r="G254" i="9"/>
  <c r="G263" i="3"/>
  <c r="E68" i="3" l="1"/>
  <c r="E78" i="3"/>
  <c r="E101" i="3"/>
  <c r="I51" i="3"/>
  <c r="H62" i="3" l="1"/>
  <c r="I62" i="3"/>
  <c r="J62" i="3"/>
  <c r="E64" i="3"/>
  <c r="E65" i="3"/>
  <c r="E66" i="3"/>
  <c r="E63" i="3"/>
  <c r="H47" i="3"/>
  <c r="I47" i="3"/>
  <c r="J47" i="3"/>
  <c r="E49" i="3"/>
  <c r="E50" i="3"/>
  <c r="E51" i="3"/>
  <c r="E52" i="3"/>
  <c r="E53" i="3"/>
  <c r="E54" i="3"/>
  <c r="E55" i="3"/>
  <c r="E56" i="3"/>
  <c r="E57" i="3"/>
  <c r="E48" i="3" l="1"/>
  <c r="H67" i="3" l="1"/>
  <c r="J69" i="3" l="1"/>
  <c r="I93" i="3"/>
  <c r="I71" i="3"/>
  <c r="H71" i="3"/>
  <c r="H93" i="3"/>
  <c r="J93" i="3" l="1"/>
  <c r="G62" i="3"/>
  <c r="G260" i="3"/>
  <c r="H260" i="3"/>
  <c r="I260" i="3"/>
  <c r="J260" i="3"/>
  <c r="H259" i="3"/>
  <c r="F260" i="3"/>
  <c r="F259" i="3" s="1"/>
  <c r="G259" i="3" l="1"/>
  <c r="I259" i="3"/>
  <c r="M565" i="9"/>
  <c r="M523" i="9" s="1"/>
  <c r="M510" i="9" s="1"/>
  <c r="J259" i="3"/>
  <c r="M611" i="9" l="1"/>
  <c r="M610" i="9" s="1"/>
  <c r="M609" i="9"/>
  <c r="M608" i="9" s="1"/>
  <c r="M255" i="9" s="1"/>
  <c r="M253" i="9" s="1"/>
  <c r="I565" i="9"/>
  <c r="G571" i="9"/>
  <c r="K300" i="1"/>
  <c r="G565" i="9" l="1"/>
  <c r="I523" i="9"/>
  <c r="M607" i="9"/>
  <c r="M258" i="9"/>
  <c r="M256" i="9" s="1"/>
  <c r="K571" i="1"/>
  <c r="I510" i="9" l="1"/>
  <c r="G523" i="9"/>
  <c r="E280" i="3"/>
  <c r="J279" i="3"/>
  <c r="I279" i="3"/>
  <c r="H279" i="3"/>
  <c r="G279" i="3"/>
  <c r="F279" i="3"/>
  <c r="E278" i="3"/>
  <c r="J277" i="3"/>
  <c r="I277" i="3"/>
  <c r="H277" i="3"/>
  <c r="G277" i="3"/>
  <c r="F277" i="3"/>
  <c r="E275" i="3"/>
  <c r="E274" i="3"/>
  <c r="E273" i="3"/>
  <c r="E272" i="3"/>
  <c r="J271" i="3"/>
  <c r="I271" i="3"/>
  <c r="I270" i="3" s="1"/>
  <c r="H271" i="3"/>
  <c r="H270" i="3" s="1"/>
  <c r="G271" i="3"/>
  <c r="G270" i="3" s="1"/>
  <c r="F271" i="3"/>
  <c r="F270" i="3" s="1"/>
  <c r="E269" i="3"/>
  <c r="E268" i="3"/>
  <c r="J267" i="3"/>
  <c r="J266" i="3" s="1"/>
  <c r="J258" i="3" s="1"/>
  <c r="I267" i="3"/>
  <c r="I266" i="3" s="1"/>
  <c r="I258" i="3" s="1"/>
  <c r="H267" i="3"/>
  <c r="H266" i="3" s="1"/>
  <c r="H258" i="3" s="1"/>
  <c r="G267" i="3"/>
  <c r="F267" i="3"/>
  <c r="F266" i="3" s="1"/>
  <c r="E265" i="3"/>
  <c r="E264" i="3"/>
  <c r="E263" i="3"/>
  <c r="E262" i="3"/>
  <c r="E261" i="3"/>
  <c r="E257" i="3"/>
  <c r="E256" i="3"/>
  <c r="E255" i="3"/>
  <c r="J254" i="3"/>
  <c r="I254" i="3"/>
  <c r="H254" i="3"/>
  <c r="G254" i="3"/>
  <c r="F254" i="3"/>
  <c r="E253" i="3"/>
  <c r="E252" i="3"/>
  <c r="E251" i="3"/>
  <c r="J250" i="3"/>
  <c r="I250" i="3"/>
  <c r="H250" i="3"/>
  <c r="G250" i="3"/>
  <c r="F250" i="3"/>
  <c r="E249" i="3"/>
  <c r="E248" i="3"/>
  <c r="E247" i="3"/>
  <c r="J246" i="3"/>
  <c r="I246" i="3"/>
  <c r="H246" i="3"/>
  <c r="G246" i="3"/>
  <c r="F246" i="3"/>
  <c r="E245" i="3"/>
  <c r="E244" i="3"/>
  <c r="E243" i="3"/>
  <c r="J242" i="3"/>
  <c r="I242" i="3"/>
  <c r="H242" i="3"/>
  <c r="G242" i="3"/>
  <c r="F242" i="3"/>
  <c r="E241" i="3"/>
  <c r="E240" i="3"/>
  <c r="E239" i="3"/>
  <c r="J238" i="3"/>
  <c r="I238" i="3"/>
  <c r="H238" i="3"/>
  <c r="G238" i="3"/>
  <c r="F238" i="3"/>
  <c r="E237" i="3"/>
  <c r="E236" i="3"/>
  <c r="E235" i="3"/>
  <c r="J234" i="3"/>
  <c r="I234" i="3"/>
  <c r="H234" i="3"/>
  <c r="G234" i="3"/>
  <c r="F234" i="3"/>
  <c r="E233" i="3"/>
  <c r="E232" i="3"/>
  <c r="E231" i="3"/>
  <c r="J230" i="3"/>
  <c r="I230" i="3"/>
  <c r="H230" i="3"/>
  <c r="G230" i="3"/>
  <c r="F230" i="3"/>
  <c r="E229" i="3"/>
  <c r="E228" i="3"/>
  <c r="E227" i="3"/>
  <c r="J226" i="3"/>
  <c r="I226" i="3"/>
  <c r="H226" i="3"/>
  <c r="G226" i="3"/>
  <c r="F226" i="3"/>
  <c r="E225" i="3"/>
  <c r="E224" i="3"/>
  <c r="E223" i="3"/>
  <c r="J222" i="3"/>
  <c r="I222" i="3"/>
  <c r="H222" i="3"/>
  <c r="G222" i="3"/>
  <c r="F222" i="3"/>
  <c r="E221" i="3"/>
  <c r="E220" i="3"/>
  <c r="E219" i="3"/>
  <c r="J218" i="3"/>
  <c r="I218" i="3"/>
  <c r="H218" i="3"/>
  <c r="G218" i="3"/>
  <c r="F218" i="3"/>
  <c r="E217" i="3"/>
  <c r="E216" i="3"/>
  <c r="E215" i="3"/>
  <c r="E214" i="3"/>
  <c r="E213" i="3"/>
  <c r="E212" i="3"/>
  <c r="E211" i="3"/>
  <c r="J210" i="3"/>
  <c r="I210" i="3"/>
  <c r="H210" i="3"/>
  <c r="G210" i="3"/>
  <c r="F210" i="3"/>
  <c r="E209" i="3"/>
  <c r="E208" i="3"/>
  <c r="E207" i="3"/>
  <c r="J206" i="3"/>
  <c r="I206" i="3"/>
  <c r="H206" i="3"/>
  <c r="G206" i="3"/>
  <c r="F206" i="3"/>
  <c r="E205" i="3"/>
  <c r="E204" i="3"/>
  <c r="E203" i="3"/>
  <c r="J202" i="3"/>
  <c r="I202" i="3"/>
  <c r="H202" i="3"/>
  <c r="G202" i="3"/>
  <c r="F202" i="3"/>
  <c r="F201" i="3" s="1"/>
  <c r="E200" i="3"/>
  <c r="E199" i="3"/>
  <c r="E198" i="3"/>
  <c r="E197" i="3"/>
  <c r="E196" i="3"/>
  <c r="E195" i="3"/>
  <c r="E194" i="3"/>
  <c r="E193" i="3"/>
  <c r="E192" i="3"/>
  <c r="E191" i="3"/>
  <c r="J190" i="3"/>
  <c r="J189" i="3" s="1"/>
  <c r="I190" i="3"/>
  <c r="I189" i="3" s="1"/>
  <c r="H190" i="3"/>
  <c r="H189" i="3" s="1"/>
  <c r="G190" i="3"/>
  <c r="G189" i="3" s="1"/>
  <c r="F190" i="3"/>
  <c r="F189" i="3" s="1"/>
  <c r="E188" i="3"/>
  <c r="E187" i="3"/>
  <c r="E186" i="3"/>
  <c r="J185" i="3"/>
  <c r="J184" i="3" s="1"/>
  <c r="I185" i="3"/>
  <c r="I184" i="3" s="1"/>
  <c r="H185" i="3"/>
  <c r="H184" i="3" s="1"/>
  <c r="G185" i="3"/>
  <c r="F185" i="3"/>
  <c r="F184" i="3" s="1"/>
  <c r="E182" i="3"/>
  <c r="J181" i="3"/>
  <c r="I181" i="3"/>
  <c r="H181" i="3"/>
  <c r="G181" i="3"/>
  <c r="F181" i="3"/>
  <c r="E180" i="3"/>
  <c r="J179" i="3"/>
  <c r="I179" i="3"/>
  <c r="H179" i="3"/>
  <c r="G179" i="3"/>
  <c r="F179" i="3"/>
  <c r="E177" i="3"/>
  <c r="J176" i="3"/>
  <c r="J175" i="3" s="1"/>
  <c r="I176" i="3"/>
  <c r="I175" i="3" s="1"/>
  <c r="H176" i="3"/>
  <c r="H175" i="3" s="1"/>
  <c r="G176" i="3"/>
  <c r="G175" i="3" s="1"/>
  <c r="F176" i="3"/>
  <c r="F175" i="3" s="1"/>
  <c r="E174" i="3"/>
  <c r="E173" i="3"/>
  <c r="E172" i="3"/>
  <c r="J171" i="3"/>
  <c r="I171" i="3"/>
  <c r="H171" i="3"/>
  <c r="G171" i="3"/>
  <c r="F171" i="3"/>
  <c r="E170" i="3"/>
  <c r="E169" i="3"/>
  <c r="E168" i="3"/>
  <c r="E167" i="3"/>
  <c r="J166" i="3"/>
  <c r="I166" i="3"/>
  <c r="H166" i="3"/>
  <c r="G166" i="3"/>
  <c r="F166" i="3"/>
  <c r="E164" i="3"/>
  <c r="E163" i="3"/>
  <c r="J162" i="3"/>
  <c r="I162" i="3"/>
  <c r="H162" i="3"/>
  <c r="G162" i="3"/>
  <c r="F162" i="3"/>
  <c r="E160" i="3"/>
  <c r="E159" i="3"/>
  <c r="E158" i="3"/>
  <c r="E157" i="3"/>
  <c r="E156" i="3"/>
  <c r="E155" i="3"/>
  <c r="E154" i="3"/>
  <c r="E153" i="3"/>
  <c r="E152" i="3"/>
  <c r="E151" i="3"/>
  <c r="E150" i="3"/>
  <c r="E149" i="3"/>
  <c r="J148" i="3"/>
  <c r="I148" i="3"/>
  <c r="H148" i="3"/>
  <c r="G148" i="3"/>
  <c r="F148" i="3"/>
  <c r="E147" i="3"/>
  <c r="E146" i="3"/>
  <c r="E145" i="3"/>
  <c r="E144" i="3"/>
  <c r="J143" i="3"/>
  <c r="J142" i="3" s="1"/>
  <c r="I143" i="3"/>
  <c r="I142" i="3" s="1"/>
  <c r="H143" i="3"/>
  <c r="H142" i="3" s="1"/>
  <c r="G143" i="3"/>
  <c r="G142" i="3" s="1"/>
  <c r="F143" i="3"/>
  <c r="F142" i="3" s="1"/>
  <c r="E141" i="3"/>
  <c r="E140" i="3"/>
  <c r="J139" i="3"/>
  <c r="I139" i="3"/>
  <c r="H139" i="3"/>
  <c r="G139" i="3"/>
  <c r="F139" i="3"/>
  <c r="E138" i="3"/>
  <c r="E137" i="3"/>
  <c r="J136" i="3"/>
  <c r="I136" i="3"/>
  <c r="H136" i="3"/>
  <c r="G136" i="3"/>
  <c r="F136" i="3"/>
  <c r="E135" i="3"/>
  <c r="E134" i="3"/>
  <c r="E133" i="3"/>
  <c r="E132" i="3"/>
  <c r="E131" i="3"/>
  <c r="E130" i="3"/>
  <c r="E129" i="3"/>
  <c r="E128" i="3"/>
  <c r="E127" i="3"/>
  <c r="E126" i="3"/>
  <c r="E125" i="3"/>
  <c r="E124" i="3"/>
  <c r="J123" i="3"/>
  <c r="I123" i="3"/>
  <c r="H123" i="3"/>
  <c r="G123" i="3"/>
  <c r="F123" i="3"/>
  <c r="E122" i="3"/>
  <c r="E121" i="3"/>
  <c r="J120" i="3"/>
  <c r="I120" i="3"/>
  <c r="H120" i="3"/>
  <c r="G120" i="3"/>
  <c r="F120" i="3"/>
  <c r="E119" i="3"/>
  <c r="E118" i="3"/>
  <c r="E117" i="3"/>
  <c r="J116" i="3"/>
  <c r="I116" i="3"/>
  <c r="H116" i="3"/>
  <c r="G116" i="3"/>
  <c r="E115" i="3"/>
  <c r="E114" i="3"/>
  <c r="E113" i="3"/>
  <c r="E112" i="3"/>
  <c r="J111" i="3"/>
  <c r="I111" i="3"/>
  <c r="H111" i="3"/>
  <c r="G111" i="3"/>
  <c r="F111" i="3"/>
  <c r="E110" i="3"/>
  <c r="E109" i="3"/>
  <c r="E108" i="3"/>
  <c r="E107" i="3"/>
  <c r="J106" i="3"/>
  <c r="I106" i="3"/>
  <c r="H106" i="3"/>
  <c r="G106" i="3"/>
  <c r="F106" i="3"/>
  <c r="E105" i="3"/>
  <c r="E104" i="3"/>
  <c r="J103" i="3"/>
  <c r="I103" i="3"/>
  <c r="H103" i="3"/>
  <c r="G103" i="3"/>
  <c r="F103" i="3"/>
  <c r="E102" i="3"/>
  <c r="G93" i="3"/>
  <c r="E93" i="3" s="1"/>
  <c r="F93" i="3"/>
  <c r="G71" i="3"/>
  <c r="J71" i="3" s="1"/>
  <c r="F71" i="3"/>
  <c r="G67" i="3"/>
  <c r="F67" i="3"/>
  <c r="F62" i="3"/>
  <c r="J59" i="3"/>
  <c r="H46" i="3"/>
  <c r="G59" i="3"/>
  <c r="F59" i="3"/>
  <c r="G47" i="3"/>
  <c r="F47" i="3"/>
  <c r="E45" i="3"/>
  <c r="E44" i="3"/>
  <c r="E43" i="3"/>
  <c r="E42" i="3"/>
  <c r="E41" i="3"/>
  <c r="E40" i="3"/>
  <c r="J39" i="3"/>
  <c r="I39" i="3"/>
  <c r="H39" i="3"/>
  <c r="G39" i="3"/>
  <c r="F39" i="3"/>
  <c r="E38" i="3"/>
  <c r="E37" i="3"/>
  <c r="E36" i="3"/>
  <c r="E35" i="3"/>
  <c r="E34" i="3"/>
  <c r="E33" i="3"/>
  <c r="J32" i="3"/>
  <c r="I32" i="3"/>
  <c r="H32" i="3"/>
  <c r="G32" i="3"/>
  <c r="F32" i="3"/>
  <c r="E31" i="3"/>
  <c r="E30" i="3"/>
  <c r="E29" i="3"/>
  <c r="E28" i="3"/>
  <c r="E27" i="3"/>
  <c r="E26" i="3"/>
  <c r="E25" i="3"/>
  <c r="E24" i="3"/>
  <c r="E23" i="3"/>
  <c r="E22" i="3"/>
  <c r="E21" i="3"/>
  <c r="E20" i="3"/>
  <c r="E19" i="3"/>
  <c r="E18" i="3"/>
  <c r="E17" i="3"/>
  <c r="J16" i="3"/>
  <c r="I16" i="3"/>
  <c r="H16" i="3"/>
  <c r="G16" i="3"/>
  <c r="F16" i="3"/>
  <c r="E47" i="3" l="1"/>
  <c r="G46" i="3"/>
  <c r="I609" i="9"/>
  <c r="I608" i="9" s="1"/>
  <c r="I255" i="9" s="1"/>
  <c r="G510" i="9"/>
  <c r="I611" i="9"/>
  <c r="I610" i="9" s="1"/>
  <c r="I201" i="3"/>
  <c r="I183" i="3" s="1"/>
  <c r="J201" i="3"/>
  <c r="J183" i="3" s="1"/>
  <c r="M571" i="1"/>
  <c r="G201" i="3"/>
  <c r="O571" i="1"/>
  <c r="I571" i="1"/>
  <c r="F276" i="3"/>
  <c r="J276" i="3"/>
  <c r="F15" i="3"/>
  <c r="E148" i="3"/>
  <c r="E111" i="3"/>
  <c r="H178" i="3"/>
  <c r="F165" i="3"/>
  <c r="F161" i="3" s="1"/>
  <c r="J165" i="3"/>
  <c r="J161" i="3" s="1"/>
  <c r="I165" i="3"/>
  <c r="I161" i="3" s="1"/>
  <c r="E162" i="3"/>
  <c r="F178" i="3"/>
  <c r="I276" i="3"/>
  <c r="I178" i="3"/>
  <c r="E136" i="3"/>
  <c r="J178" i="3"/>
  <c r="H15" i="3"/>
  <c r="H14" i="3" s="1"/>
  <c r="H13" i="3" s="1"/>
  <c r="E202" i="3"/>
  <c r="E218" i="3"/>
  <c r="E250" i="3"/>
  <c r="E234" i="3"/>
  <c r="E238" i="3"/>
  <c r="E271" i="3"/>
  <c r="E103" i="3"/>
  <c r="E267" i="3"/>
  <c r="H165" i="3"/>
  <c r="H161" i="3" s="1"/>
  <c r="E176" i="3"/>
  <c r="E210" i="3"/>
  <c r="E106" i="3"/>
  <c r="F46" i="3"/>
  <c r="E120" i="3"/>
  <c r="E123" i="3"/>
  <c r="E181" i="3"/>
  <c r="E206" i="3"/>
  <c r="E222" i="3"/>
  <c r="E230" i="3"/>
  <c r="E246" i="3"/>
  <c r="F258" i="3"/>
  <c r="F183" i="3" s="1"/>
  <c r="J270" i="3"/>
  <c r="E270" i="3" s="1"/>
  <c r="J15" i="3"/>
  <c r="E32" i="3"/>
  <c r="E116" i="3"/>
  <c r="E139" i="3"/>
  <c r="E171" i="3"/>
  <c r="E175" i="3"/>
  <c r="H201" i="3"/>
  <c r="H183" i="3" s="1"/>
  <c r="E242" i="3"/>
  <c r="E277" i="3"/>
  <c r="H276" i="3"/>
  <c r="E16" i="3"/>
  <c r="I15" i="3"/>
  <c r="E39" i="3"/>
  <c r="G15" i="3"/>
  <c r="G14" i="3" s="1"/>
  <c r="G13" i="3" s="1"/>
  <c r="E189" i="3"/>
  <c r="E143" i="3"/>
  <c r="E185" i="3"/>
  <c r="G184" i="3"/>
  <c r="E226" i="3"/>
  <c r="E142" i="3"/>
  <c r="E179" i="3"/>
  <c r="G178" i="3"/>
  <c r="E166" i="3"/>
  <c r="G165" i="3"/>
  <c r="E190" i="3"/>
  <c r="E254" i="3"/>
  <c r="E260" i="3"/>
  <c r="E279" i="3"/>
  <c r="G266" i="3"/>
  <c r="G258" i="3" s="1"/>
  <c r="G276" i="3"/>
  <c r="G611" i="9" l="1"/>
  <c r="G610" i="9" s="1"/>
  <c r="G609" i="9"/>
  <c r="G608" i="9" s="1"/>
  <c r="I258" i="9"/>
  <c r="I607" i="9"/>
  <c r="G607" i="9" s="1"/>
  <c r="I150" i="9" s="1"/>
  <c r="I252" i="9"/>
  <c r="I15" i="9"/>
  <c r="O237" i="9"/>
  <c r="O221" i="9"/>
  <c r="K246" i="9"/>
  <c r="K230" i="9"/>
  <c r="K214" i="9"/>
  <c r="K237" i="9"/>
  <c r="K221" i="9"/>
  <c r="M231" i="9"/>
  <c r="I201" i="9"/>
  <c r="I185" i="9"/>
  <c r="I169" i="9"/>
  <c r="I221" i="9"/>
  <c r="M198" i="9"/>
  <c r="M182" i="9"/>
  <c r="O242" i="9"/>
  <c r="O204" i="9"/>
  <c r="O188" i="9"/>
  <c r="O172" i="9"/>
  <c r="I202" i="9"/>
  <c r="M157" i="9"/>
  <c r="I115" i="9"/>
  <c r="O84" i="9"/>
  <c r="K66" i="9"/>
  <c r="K50" i="9"/>
  <c r="K34" i="9"/>
  <c r="O16" i="9"/>
  <c r="I245" i="9"/>
  <c r="M164" i="9"/>
  <c r="I236" i="9"/>
  <c r="I220" i="9"/>
  <c r="M245" i="9"/>
  <c r="M229" i="9"/>
  <c r="M252" i="9"/>
  <c r="M236" i="9"/>
  <c r="M220" i="9"/>
  <c r="K228" i="9"/>
  <c r="K200" i="9"/>
  <c r="K184" i="9"/>
  <c r="K168" i="9"/>
  <c r="O214" i="9"/>
  <c r="O197" i="9"/>
  <c r="O181" i="9"/>
  <c r="M239" i="9"/>
  <c r="I203" i="9"/>
  <c r="I187" i="9"/>
  <c r="I171" i="9"/>
  <c r="O195" i="9"/>
  <c r="O156" i="9"/>
  <c r="I111" i="9"/>
  <c r="I83" i="9"/>
  <c r="M65" i="9"/>
  <c r="M49" i="9"/>
  <c r="M33" i="9"/>
  <c r="K17" i="9"/>
  <c r="O249" i="9"/>
  <c r="O233" i="9"/>
  <c r="O217" i="9"/>
  <c r="K242" i="9"/>
  <c r="K226" i="9"/>
  <c r="K249" i="9"/>
  <c r="K233" i="9"/>
  <c r="K217" i="9"/>
  <c r="M215" i="9"/>
  <c r="I197" i="9"/>
  <c r="I181" i="9"/>
  <c r="I165" i="9"/>
  <c r="M210" i="9"/>
  <c r="M194" i="9"/>
  <c r="M178" i="9"/>
  <c r="O226" i="9"/>
  <c r="O200" i="9"/>
  <c r="O184" i="9"/>
  <c r="O168" i="9"/>
  <c r="I186" i="9"/>
  <c r="M153" i="9"/>
  <c r="I99" i="9"/>
  <c r="O80" i="9"/>
  <c r="K62" i="9"/>
  <c r="K46" i="9"/>
  <c r="K30" i="9"/>
  <c r="M196" i="9"/>
  <c r="M204" i="9"/>
  <c r="I248" i="9"/>
  <c r="I232" i="9"/>
  <c r="I216" i="9"/>
  <c r="M241" i="9"/>
  <c r="M225" i="9"/>
  <c r="M248" i="9"/>
  <c r="M232" i="9"/>
  <c r="M216" i="9"/>
  <c r="I213" i="9"/>
  <c r="K196" i="9"/>
  <c r="K180" i="9"/>
  <c r="K164" i="9"/>
  <c r="O209" i="9"/>
  <c r="O193" i="9"/>
  <c r="O177" i="9"/>
  <c r="M223" i="9"/>
  <c r="I199" i="9"/>
  <c r="I183" i="9"/>
  <c r="I167" i="9"/>
  <c r="O179" i="9"/>
  <c r="O152" i="9"/>
  <c r="I95" i="9"/>
  <c r="I79" i="9"/>
  <c r="M61" i="9"/>
  <c r="M45" i="9"/>
  <c r="M29" i="9"/>
  <c r="M180" i="9"/>
  <c r="K201" i="9"/>
  <c r="K157" i="9"/>
  <c r="O115" i="9"/>
  <c r="M84" i="9"/>
  <c r="I66" i="9"/>
  <c r="I50" i="9"/>
  <c r="I34" i="9"/>
  <c r="M213" i="9"/>
  <c r="M200" i="9"/>
  <c r="I157" i="9"/>
  <c r="M115" i="9"/>
  <c r="K84" i="9"/>
  <c r="O66" i="9"/>
  <c r="O50" i="9"/>
  <c r="O34" i="9"/>
  <c r="K16" i="9"/>
  <c r="K239" i="9"/>
  <c r="K223" i="9"/>
  <c r="O248" i="9"/>
  <c r="O232" i="9"/>
  <c r="O216" i="9"/>
  <c r="O239" i="9"/>
  <c r="O223" i="9"/>
  <c r="I241" i="9"/>
  <c r="M203" i="9"/>
  <c r="M187" i="9"/>
  <c r="M171" i="9"/>
  <c r="M227" i="9"/>
  <c r="I200" i="9"/>
  <c r="I184" i="9"/>
  <c r="O245" i="9"/>
  <c r="O229" i="9"/>
  <c r="O213" i="9"/>
  <c r="K238" i="9"/>
  <c r="K222" i="9"/>
  <c r="K245" i="9"/>
  <c r="K229" i="9"/>
  <c r="K213" i="9"/>
  <c r="I209" i="9"/>
  <c r="I193" i="9"/>
  <c r="I177" i="9"/>
  <c r="I161" i="9"/>
  <c r="M206" i="9"/>
  <c r="M190" i="9"/>
  <c r="M174" i="9"/>
  <c r="K212" i="9"/>
  <c r="O196" i="9"/>
  <c r="O180" i="9"/>
  <c r="O164" i="9"/>
  <c r="I170" i="9"/>
  <c r="K146" i="9"/>
  <c r="O92" i="9"/>
  <c r="O76" i="9"/>
  <c r="K58" i="9"/>
  <c r="K42" i="9"/>
  <c r="O24" i="9"/>
  <c r="O157" i="9"/>
  <c r="M188" i="9"/>
  <c r="I244" i="9"/>
  <c r="I228" i="9"/>
  <c r="I212" i="9"/>
  <c r="M237" i="9"/>
  <c r="M221" i="9"/>
  <c r="M244" i="9"/>
  <c r="M228" i="9"/>
  <c r="M212" i="9"/>
  <c r="K208" i="9"/>
  <c r="K192" i="9"/>
  <c r="K176" i="9"/>
  <c r="O246" i="9"/>
  <c r="O205" i="9"/>
  <c r="O189" i="9"/>
  <c r="O173" i="9"/>
  <c r="I211" i="9"/>
  <c r="I195" i="9"/>
  <c r="I179" i="9"/>
  <c r="I163" i="9"/>
  <c r="I168" i="9"/>
  <c r="K142" i="9"/>
  <c r="I91" i="9"/>
  <c r="I75" i="9"/>
  <c r="M57" i="9"/>
  <c r="M41" i="9"/>
  <c r="I23" i="9"/>
  <c r="M154" i="9"/>
  <c r="K185" i="9"/>
  <c r="K153" i="9"/>
  <c r="O99" i="9"/>
  <c r="M80" i="9"/>
  <c r="I62" i="9"/>
  <c r="I46" i="9"/>
  <c r="I30" i="9"/>
  <c r="O241" i="9"/>
  <c r="O225" i="9"/>
  <c r="K250" i="9"/>
  <c r="K234" i="9"/>
  <c r="K218" i="9"/>
  <c r="K241" i="9"/>
  <c r="K225" i="9"/>
  <c r="M247" i="9"/>
  <c r="I205" i="9"/>
  <c r="I189" i="9"/>
  <c r="I173" i="9"/>
  <c r="I237" i="9"/>
  <c r="M202" i="9"/>
  <c r="M186" i="9"/>
  <c r="M170" i="9"/>
  <c r="O208" i="9"/>
  <c r="O192" i="9"/>
  <c r="O176" i="9"/>
  <c r="M235" i="9"/>
  <c r="O161" i="9"/>
  <c r="I131" i="9"/>
  <c r="O88" i="9"/>
  <c r="I71" i="9"/>
  <c r="K54" i="9"/>
  <c r="K38" i="9"/>
  <c r="O20" i="9"/>
  <c r="K131" i="9"/>
  <c r="M172" i="9"/>
  <c r="I240" i="9"/>
  <c r="I224" i="9"/>
  <c r="M249" i="9"/>
  <c r="M233" i="9"/>
  <c r="K244" i="9"/>
  <c r="O230" i="9"/>
  <c r="I207" i="9"/>
  <c r="O160" i="9"/>
  <c r="M53" i="9"/>
  <c r="K232" i="9"/>
  <c r="O131" i="9"/>
  <c r="O71" i="9"/>
  <c r="I38" i="9"/>
  <c r="M142" i="9"/>
  <c r="K161" i="9"/>
  <c r="M99" i="9"/>
  <c r="K76" i="9"/>
  <c r="O54" i="9"/>
  <c r="O30" i="9"/>
  <c r="K247" i="9"/>
  <c r="K227" i="9"/>
  <c r="O244" i="9"/>
  <c r="O224" i="9"/>
  <c r="O243" i="9"/>
  <c r="O219" i="9"/>
  <c r="M211" i="9"/>
  <c r="M191" i="9"/>
  <c r="M167" i="9"/>
  <c r="I208" i="9"/>
  <c r="I188" i="9"/>
  <c r="K252" i="9"/>
  <c r="K206" i="9"/>
  <c r="K190" i="9"/>
  <c r="K174" i="9"/>
  <c r="M208" i="9"/>
  <c r="I159" i="9"/>
  <c r="I123" i="9"/>
  <c r="K86" i="9"/>
  <c r="O68" i="9"/>
  <c r="O52" i="9"/>
  <c r="O36" i="9"/>
  <c r="K18" i="9"/>
  <c r="K107" i="9"/>
  <c r="O167" i="9"/>
  <c r="I142" i="9"/>
  <c r="O91" i="9"/>
  <c r="O75" i="9"/>
  <c r="K57" i="9"/>
  <c r="K41" i="9"/>
  <c r="M250" i="9"/>
  <c r="M234" i="9"/>
  <c r="M218" i="9"/>
  <c r="I243" i="9"/>
  <c r="I227" i="9"/>
  <c r="I250" i="9"/>
  <c r="I234" i="9"/>
  <c r="I218" i="9"/>
  <c r="O218" i="9"/>
  <c r="O198" i="9"/>
  <c r="O182" i="9"/>
  <c r="O166" i="9"/>
  <c r="K211" i="9"/>
  <c r="K195" i="9"/>
  <c r="K179" i="9"/>
  <c r="I233" i="9"/>
  <c r="M201" i="9"/>
  <c r="M185" i="9"/>
  <c r="M169" i="9"/>
  <c r="M93" i="9"/>
  <c r="M25" i="9"/>
  <c r="K77" i="9"/>
  <c r="O43" i="9"/>
  <c r="O183" i="9"/>
  <c r="O171" i="9"/>
  <c r="M127" i="9"/>
  <c r="O82" i="9"/>
  <c r="M59" i="9"/>
  <c r="I37" i="9"/>
  <c r="K209" i="9"/>
  <c r="O85" i="9"/>
  <c r="M86" i="9"/>
  <c r="K55" i="9"/>
  <c r="M90" i="9"/>
  <c r="O25" i="9"/>
  <c r="M82" i="9"/>
  <c r="I36" i="9"/>
  <c r="K248" i="9"/>
  <c r="M217" i="9"/>
  <c r="K204" i="9"/>
  <c r="O201" i="9"/>
  <c r="I191" i="9"/>
  <c r="I127" i="9"/>
  <c r="M37" i="9"/>
  <c r="K169" i="9"/>
  <c r="M92" i="9"/>
  <c r="I58" i="9"/>
  <c r="M24" i="9"/>
  <c r="I229" i="9"/>
  <c r="I153" i="9"/>
  <c r="K92" i="9"/>
  <c r="M71" i="9"/>
  <c r="O46" i="9"/>
  <c r="K24" i="9"/>
  <c r="K243" i="9"/>
  <c r="K219" i="9"/>
  <c r="O240" i="9"/>
  <c r="O220" i="9"/>
  <c r="O235" i="9"/>
  <c r="O215" i="9"/>
  <c r="M207" i="9"/>
  <c r="M183" i="9"/>
  <c r="M163" i="9"/>
  <c r="I204" i="9"/>
  <c r="I180" i="9"/>
  <c r="K236" i="9"/>
  <c r="K202" i="9"/>
  <c r="K186" i="9"/>
  <c r="K170" i="9"/>
  <c r="M192" i="9"/>
  <c r="I155" i="9"/>
  <c r="I107" i="9"/>
  <c r="K82" i="9"/>
  <c r="O64" i="9"/>
  <c r="O48" i="9"/>
  <c r="O32" i="9"/>
  <c r="O238" i="9"/>
  <c r="M219" i="9"/>
  <c r="M160" i="9"/>
  <c r="O127" i="9"/>
  <c r="O87" i="9"/>
  <c r="I70" i="9"/>
  <c r="K53" i="9"/>
  <c r="K37" i="9"/>
  <c r="M246" i="9"/>
  <c r="M230" i="9"/>
  <c r="M214" i="9"/>
  <c r="I239" i="9"/>
  <c r="I223" i="9"/>
  <c r="I246" i="9"/>
  <c r="I230" i="9"/>
  <c r="I214" i="9"/>
  <c r="O210" i="9"/>
  <c r="O194" i="9"/>
  <c r="O178" i="9"/>
  <c r="O162" i="9"/>
  <c r="K207" i="9"/>
  <c r="K191" i="9"/>
  <c r="K175" i="9"/>
  <c r="I217" i="9"/>
  <c r="M197" i="9"/>
  <c r="M181" i="9"/>
  <c r="M165" i="9"/>
  <c r="M77" i="9"/>
  <c r="I160" i="9"/>
  <c r="O119" i="9"/>
  <c r="O67" i="9"/>
  <c r="O35" i="9"/>
  <c r="I152" i="9"/>
  <c r="K160" i="9"/>
  <c r="M107" i="9"/>
  <c r="I77" i="9"/>
  <c r="I53" i="9"/>
  <c r="K32" i="9"/>
  <c r="M168" i="9"/>
  <c r="O65" i="9"/>
  <c r="I44" i="9"/>
  <c r="K39" i="9"/>
  <c r="M74" i="9"/>
  <c r="M240" i="9"/>
  <c r="K188" i="9"/>
  <c r="O185" i="9"/>
  <c r="I175" i="9"/>
  <c r="I87" i="9"/>
  <c r="I19" i="9"/>
  <c r="M161" i="9"/>
  <c r="M88" i="9"/>
  <c r="I54" i="9"/>
  <c r="M20" i="9"/>
  <c r="M184" i="9"/>
  <c r="O146" i="9"/>
  <c r="K88" i="9"/>
  <c r="O62" i="9"/>
  <c r="O42" i="9"/>
  <c r="K20" i="9"/>
  <c r="K235" i="9"/>
  <c r="K215" i="9"/>
  <c r="O236" i="9"/>
  <c r="O251" i="9"/>
  <c r="O231" i="9"/>
  <c r="O211" i="9"/>
  <c r="M199" i="9"/>
  <c r="M179" i="9"/>
  <c r="M243" i="9"/>
  <c r="I196" i="9"/>
  <c r="I176" i="9"/>
  <c r="K220" i="9"/>
  <c r="K198" i="9"/>
  <c r="K182" i="9"/>
  <c r="K166" i="9"/>
  <c r="M176" i="9"/>
  <c r="I151" i="9"/>
  <c r="K94" i="9"/>
  <c r="K78" i="9"/>
  <c r="O60" i="9"/>
  <c r="O44" i="9"/>
  <c r="K26" i="9"/>
  <c r="K165" i="9"/>
  <c r="I198" i="9"/>
  <c r="M156" i="9"/>
  <c r="O111" i="9"/>
  <c r="O83" i="9"/>
  <c r="K65" i="9"/>
  <c r="K49" i="9"/>
  <c r="K33" i="9"/>
  <c r="M242" i="9"/>
  <c r="M226" i="9"/>
  <c r="I251" i="9"/>
  <c r="I235" i="9"/>
  <c r="I219" i="9"/>
  <c r="I242" i="9"/>
  <c r="I226" i="9"/>
  <c r="O250" i="9"/>
  <c r="O206" i="9"/>
  <c r="O190" i="9"/>
  <c r="O174" i="9"/>
  <c r="K240" i="9"/>
  <c r="K203" i="9"/>
  <c r="K187" i="9"/>
  <c r="K171" i="9"/>
  <c r="M209" i="9"/>
  <c r="M193" i="9"/>
  <c r="M177" i="9"/>
  <c r="K173" i="9"/>
  <c r="I59" i="9"/>
  <c r="O191" i="9"/>
  <c r="K93" i="9"/>
  <c r="O59" i="9"/>
  <c r="K25" i="9"/>
  <c r="K216" i="9"/>
  <c r="M155" i="9"/>
  <c r="M224" i="9"/>
  <c r="K172" i="9"/>
  <c r="O169" i="9"/>
  <c r="O222" i="9"/>
  <c r="K70" i="9"/>
  <c r="K119" i="9"/>
  <c r="I146" i="9"/>
  <c r="M76" i="9"/>
  <c r="I42" i="9"/>
  <c r="O163" i="9"/>
  <c r="K167" i="9"/>
  <c r="M131" i="9"/>
  <c r="K80" i="9"/>
  <c r="O58" i="9"/>
  <c r="O38" i="9"/>
  <c r="K251" i="9"/>
  <c r="K231" i="9"/>
  <c r="O252" i="9"/>
  <c r="O228" i="9"/>
  <c r="O247" i="9"/>
  <c r="O227" i="9"/>
  <c r="I225" i="9"/>
  <c r="M195" i="9"/>
  <c r="M175" i="9"/>
  <c r="O212" i="9"/>
  <c r="I192" i="9"/>
  <c r="I172" i="9"/>
  <c r="K210" i="9"/>
  <c r="K194" i="9"/>
  <c r="K178" i="9"/>
  <c r="K162" i="9"/>
  <c r="M166" i="9"/>
  <c r="I139" i="9"/>
  <c r="K90" i="9"/>
  <c r="K74" i="9"/>
  <c r="O56" i="9"/>
  <c r="O40" i="9"/>
  <c r="K22" i="9"/>
  <c r="I182" i="9"/>
  <c r="M152" i="9"/>
  <c r="O95" i="9"/>
  <c r="O79" i="9"/>
  <c r="K61" i="9"/>
  <c r="K45" i="9"/>
  <c r="K29" i="9"/>
  <c r="M238" i="9"/>
  <c r="M222" i="9"/>
  <c r="I247" i="9"/>
  <c r="I231" i="9"/>
  <c r="I215" i="9"/>
  <c r="I238" i="9"/>
  <c r="I222" i="9"/>
  <c r="O234" i="9"/>
  <c r="O202" i="9"/>
  <c r="O186" i="9"/>
  <c r="O170" i="9"/>
  <c r="K224" i="9"/>
  <c r="K199" i="9"/>
  <c r="K183" i="9"/>
  <c r="I249" i="9"/>
  <c r="M205" i="9"/>
  <c r="M189" i="9"/>
  <c r="M173" i="9"/>
  <c r="K150" i="9"/>
  <c r="I43" i="9"/>
  <c r="I158" i="9"/>
  <c r="K85" i="9"/>
  <c r="O51" i="9"/>
  <c r="O19" i="9"/>
  <c r="I194" i="9"/>
  <c r="O150" i="9"/>
  <c r="M87" i="9"/>
  <c r="K64" i="9"/>
  <c r="M43" i="9"/>
  <c r="M19" i="9"/>
  <c r="K123" i="9"/>
  <c r="O33" i="9"/>
  <c r="K75" i="9"/>
  <c r="I93" i="9"/>
  <c r="O153" i="9"/>
  <c r="M66" i="9"/>
  <c r="M34" i="9"/>
  <c r="M70" i="9"/>
  <c r="K163" i="9"/>
  <c r="I55" i="9"/>
  <c r="O175" i="9"/>
  <c r="I90" i="9"/>
  <c r="M56" i="9"/>
  <c r="O23" i="9"/>
  <c r="I210" i="9"/>
  <c r="O154" i="9"/>
  <c r="M91" i="9"/>
  <c r="K68" i="9"/>
  <c r="M47" i="9"/>
  <c r="M23" i="9"/>
  <c r="K151" i="9"/>
  <c r="I68" i="9"/>
  <c r="K158" i="9"/>
  <c r="I51" i="9"/>
  <c r="I166" i="9"/>
  <c r="K89" i="9"/>
  <c r="O55" i="9"/>
  <c r="I22" i="9"/>
  <c r="O203" i="9"/>
  <c r="K152" i="9"/>
  <c r="O90" i="9"/>
  <c r="M67" i="9"/>
  <c r="I45" i="9"/>
  <c r="O22" i="9"/>
  <c r="M146" i="9"/>
  <c r="K43" i="9"/>
  <c r="O81" i="9"/>
  <c r="O89" i="9"/>
  <c r="K51" i="9"/>
  <c r="O15" i="9"/>
  <c r="M38" i="9"/>
  <c r="I103" i="9"/>
  <c r="I31" i="9"/>
  <c r="I78" i="9"/>
  <c r="M44" i="9"/>
  <c r="I178" i="9"/>
  <c r="M83" i="9"/>
  <c r="M39" i="9"/>
  <c r="M251" i="9"/>
  <c r="I92" i="9"/>
  <c r="O17" i="9"/>
  <c r="O70" i="9"/>
  <c r="O49" i="9"/>
  <c r="O57" i="9"/>
  <c r="M15" i="9"/>
  <c r="M50" i="9"/>
  <c r="I135" i="9"/>
  <c r="I39" i="9"/>
  <c r="O155" i="9"/>
  <c r="I82" i="9"/>
  <c r="M48" i="9"/>
  <c r="I18" i="9"/>
  <c r="O187" i="9"/>
  <c r="O142" i="9"/>
  <c r="O86" i="9"/>
  <c r="M63" i="9"/>
  <c r="I41" i="9"/>
  <c r="O18" i="9"/>
  <c r="K115" i="9"/>
  <c r="I52" i="9"/>
  <c r="I119" i="9"/>
  <c r="I35" i="9"/>
  <c r="I154" i="9"/>
  <c r="K81" i="9"/>
  <c r="O47" i="9"/>
  <c r="M16" i="9"/>
  <c r="K181" i="9"/>
  <c r="M139" i="9"/>
  <c r="I85" i="9"/>
  <c r="I61" i="9"/>
  <c r="K40" i="9"/>
  <c r="I17" i="9"/>
  <c r="K103" i="9"/>
  <c r="I24" i="9"/>
  <c r="O61" i="9"/>
  <c r="O37" i="9"/>
  <c r="K35" i="9"/>
  <c r="I16" i="9"/>
  <c r="O73" i="9"/>
  <c r="M81" i="9"/>
  <c r="I206" i="9"/>
  <c r="O123" i="9"/>
  <c r="M68" i="9"/>
  <c r="M36" i="9"/>
  <c r="K155" i="9"/>
  <c r="M162" i="9"/>
  <c r="M111" i="9"/>
  <c r="O78" i="9"/>
  <c r="M55" i="9"/>
  <c r="I33" i="9"/>
  <c r="K177" i="9"/>
  <c r="I76" i="9"/>
  <c r="O53" i="9"/>
  <c r="M42" i="9"/>
  <c r="O77" i="9"/>
  <c r="K47" i="9"/>
  <c r="K79" i="9"/>
  <c r="I60" i="9"/>
  <c r="K189" i="9"/>
  <c r="I63" i="9"/>
  <c r="O207" i="9"/>
  <c r="M60" i="9"/>
  <c r="K95" i="9"/>
  <c r="O94" i="9"/>
  <c r="I73" i="9"/>
  <c r="O26" i="9"/>
  <c r="I156" i="9"/>
  <c r="M94" i="9"/>
  <c r="K15" i="9"/>
  <c r="K48" i="9"/>
  <c r="K91" i="9"/>
  <c r="O41" i="9"/>
  <c r="M62" i="9"/>
  <c r="K71" i="9"/>
  <c r="M89" i="9"/>
  <c r="M21" i="9"/>
  <c r="O139" i="9"/>
  <c r="I74" i="9"/>
  <c r="M40" i="9"/>
  <c r="I174" i="9"/>
  <c r="O165" i="9"/>
  <c r="M123" i="9"/>
  <c r="I81" i="9"/>
  <c r="I57" i="9"/>
  <c r="K36" i="9"/>
  <c r="O199" i="9"/>
  <c r="M46" i="9"/>
  <c r="O21" i="9"/>
  <c r="M85" i="9"/>
  <c r="M17" i="9"/>
  <c r="O135" i="9"/>
  <c r="K73" i="9"/>
  <c r="O39" i="9"/>
  <c r="K159" i="9"/>
  <c r="I164" i="9"/>
  <c r="M119" i="9"/>
  <c r="M79" i="9"/>
  <c r="K56" i="9"/>
  <c r="M35" i="9"/>
  <c r="I190" i="9"/>
  <c r="O45" i="9"/>
  <c r="I84" i="9"/>
  <c r="K19" i="9"/>
  <c r="K31" i="9"/>
  <c r="I94" i="9"/>
  <c r="I26" i="9"/>
  <c r="K156" i="9"/>
  <c r="I49" i="9"/>
  <c r="I56" i="9"/>
  <c r="M26" i="9"/>
  <c r="I64" i="9"/>
  <c r="I25" i="9"/>
  <c r="K23" i="9"/>
  <c r="K83" i="9"/>
  <c r="M30" i="9"/>
  <c r="M22" i="9"/>
  <c r="M73" i="9"/>
  <c r="K139" i="9"/>
  <c r="O107" i="9"/>
  <c r="M64" i="9"/>
  <c r="M32" i="9"/>
  <c r="K127" i="9"/>
  <c r="M159" i="9"/>
  <c r="M103" i="9"/>
  <c r="M75" i="9"/>
  <c r="K52" i="9"/>
  <c r="M31" i="9"/>
  <c r="I162" i="9"/>
  <c r="I88" i="9"/>
  <c r="K205" i="9"/>
  <c r="I67" i="9"/>
  <c r="K99" i="9"/>
  <c r="O103" i="9"/>
  <c r="O63" i="9"/>
  <c r="O31" i="9"/>
  <c r="K111" i="9"/>
  <c r="O158" i="9"/>
  <c r="M95" i="9"/>
  <c r="O74" i="9"/>
  <c r="M51" i="9"/>
  <c r="I29" i="9"/>
  <c r="M158" i="9"/>
  <c r="K59" i="9"/>
  <c r="M18" i="9"/>
  <c r="O29" i="9"/>
  <c r="K67" i="9"/>
  <c r="K63" i="9"/>
  <c r="K87" i="9"/>
  <c r="K154" i="9"/>
  <c r="I47" i="9"/>
  <c r="O159" i="9"/>
  <c r="I86" i="9"/>
  <c r="M52" i="9"/>
  <c r="K21" i="9"/>
  <c r="K197" i="9"/>
  <c r="M151" i="9"/>
  <c r="I89" i="9"/>
  <c r="I65" i="9"/>
  <c r="K44" i="9"/>
  <c r="I21" i="9"/>
  <c r="K135" i="9"/>
  <c r="I40" i="9"/>
  <c r="M78" i="9"/>
  <c r="I80" i="9"/>
  <c r="I48" i="9"/>
  <c r="I20" i="9"/>
  <c r="O151" i="9"/>
  <c r="K193" i="9"/>
  <c r="M135" i="9"/>
  <c r="K60" i="9"/>
  <c r="M58" i="9"/>
  <c r="O93" i="9"/>
  <c r="I32" i="9"/>
  <c r="M54" i="9"/>
  <c r="M150" i="9"/>
  <c r="G255" i="9"/>
  <c r="I253" i="9"/>
  <c r="G253" i="9" s="1"/>
  <c r="H12" i="3"/>
  <c r="G183" i="3"/>
  <c r="G571" i="1"/>
  <c r="E201" i="3"/>
  <c r="E259" i="3"/>
  <c r="F14" i="3"/>
  <c r="E178" i="3"/>
  <c r="K382" i="1"/>
  <c r="E276" i="3"/>
  <c r="E266" i="3"/>
  <c r="E258" i="3"/>
  <c r="E184" i="3"/>
  <c r="G161" i="3"/>
  <c r="E161" i="3" s="1"/>
  <c r="E165" i="3"/>
  <c r="E15" i="3"/>
  <c r="G84" i="9" l="1"/>
  <c r="G80" i="9"/>
  <c r="G57" i="9"/>
  <c r="G174" i="9"/>
  <c r="G247" i="9"/>
  <c r="G24" i="9"/>
  <c r="G164" i="9"/>
  <c r="G231" i="9"/>
  <c r="G33" i="9"/>
  <c r="G219" i="9"/>
  <c r="G180" i="9"/>
  <c r="G215" i="9"/>
  <c r="G204" i="9"/>
  <c r="G20" i="9"/>
  <c r="G40" i="9"/>
  <c r="G16" i="9"/>
  <c r="G82" i="9"/>
  <c r="G65" i="9"/>
  <c r="G88" i="9"/>
  <c r="G210" i="9"/>
  <c r="G89" i="9"/>
  <c r="G86" i="9"/>
  <c r="G25" i="9"/>
  <c r="G190" i="9"/>
  <c r="G76" i="9"/>
  <c r="G32" i="9"/>
  <c r="G94" i="9"/>
  <c r="G225" i="9"/>
  <c r="G196" i="9"/>
  <c r="G223" i="9"/>
  <c r="G229" i="9"/>
  <c r="G92" i="9"/>
  <c r="G206" i="9"/>
  <c r="G192" i="9"/>
  <c r="G233" i="9"/>
  <c r="G166" i="9"/>
  <c r="G249" i="9"/>
  <c r="G47" i="9"/>
  <c r="G238" i="9"/>
  <c r="G182" i="9"/>
  <c r="G172" i="9"/>
  <c r="G246" i="9"/>
  <c r="G178" i="9"/>
  <c r="G239" i="9"/>
  <c r="G200" i="9"/>
  <c r="G194" i="9"/>
  <c r="G235" i="9"/>
  <c r="G81" i="9"/>
  <c r="G49" i="9"/>
  <c r="G237" i="9"/>
  <c r="G61" i="9"/>
  <c r="G226" i="9"/>
  <c r="G217" i="9"/>
  <c r="G56" i="9"/>
  <c r="G21" i="9"/>
  <c r="G162" i="9"/>
  <c r="G48" i="9"/>
  <c r="G242" i="9"/>
  <c r="G198" i="9"/>
  <c r="G230" i="9"/>
  <c r="G26" i="9"/>
  <c r="G74" i="9"/>
  <c r="G60" i="9"/>
  <c r="G35" i="9"/>
  <c r="G78" i="9"/>
  <c r="O14" i="9"/>
  <c r="G22" i="9"/>
  <c r="G51" i="9"/>
  <c r="G90" i="9"/>
  <c r="G93" i="9"/>
  <c r="G146" i="9"/>
  <c r="G176" i="9"/>
  <c r="G70" i="9"/>
  <c r="G153" i="9"/>
  <c r="G191" i="9"/>
  <c r="G250" i="9"/>
  <c r="G207" i="9"/>
  <c r="G71" i="9"/>
  <c r="G173" i="9"/>
  <c r="G46" i="9"/>
  <c r="G195" i="9"/>
  <c r="G244" i="9"/>
  <c r="G209" i="9"/>
  <c r="G34" i="9"/>
  <c r="G95" i="9"/>
  <c r="G183" i="9"/>
  <c r="G232" i="9"/>
  <c r="G99" i="9"/>
  <c r="G197" i="9"/>
  <c r="G203" i="9"/>
  <c r="G221" i="9"/>
  <c r="G15" i="9"/>
  <c r="I14" i="9"/>
  <c r="G29" i="9"/>
  <c r="K14" i="9"/>
  <c r="G73" i="9"/>
  <c r="G85" i="9"/>
  <c r="G119" i="9"/>
  <c r="G41" i="9"/>
  <c r="M14" i="9"/>
  <c r="G31" i="9"/>
  <c r="G158" i="9"/>
  <c r="G59" i="9"/>
  <c r="G19" i="9"/>
  <c r="G44" i="9"/>
  <c r="G53" i="9"/>
  <c r="G152" i="9"/>
  <c r="G160" i="9"/>
  <c r="G36" i="9"/>
  <c r="G37" i="9"/>
  <c r="G227" i="9"/>
  <c r="G188" i="9"/>
  <c r="G224" i="9"/>
  <c r="G189" i="9"/>
  <c r="G62" i="9"/>
  <c r="G168" i="9"/>
  <c r="G211" i="9"/>
  <c r="G170" i="9"/>
  <c r="G161" i="9"/>
  <c r="G184" i="9"/>
  <c r="G157" i="9"/>
  <c r="G50" i="9"/>
  <c r="G199" i="9"/>
  <c r="G213" i="9"/>
  <c r="G248" i="9"/>
  <c r="G245" i="9"/>
  <c r="G202" i="9"/>
  <c r="G169" i="9"/>
  <c r="G252" i="9"/>
  <c r="G63" i="9"/>
  <c r="G17" i="9"/>
  <c r="G52" i="9"/>
  <c r="G18" i="9"/>
  <c r="G39" i="9"/>
  <c r="G103" i="9"/>
  <c r="G68" i="9"/>
  <c r="G55" i="9"/>
  <c r="G43" i="9"/>
  <c r="G139" i="9"/>
  <c r="G42" i="9"/>
  <c r="G251" i="9"/>
  <c r="G151" i="9"/>
  <c r="G54" i="9"/>
  <c r="G87" i="9"/>
  <c r="G77" i="9"/>
  <c r="G214" i="9"/>
  <c r="G107" i="9"/>
  <c r="G218" i="9"/>
  <c r="G243" i="9"/>
  <c r="G142" i="9"/>
  <c r="G123" i="9"/>
  <c r="G208" i="9"/>
  <c r="G38" i="9"/>
  <c r="G240" i="9"/>
  <c r="G131" i="9"/>
  <c r="G205" i="9"/>
  <c r="G75" i="9"/>
  <c r="G163" i="9"/>
  <c r="G212" i="9"/>
  <c r="G177" i="9"/>
  <c r="G66" i="9"/>
  <c r="G186" i="9"/>
  <c r="G165" i="9"/>
  <c r="G83" i="9"/>
  <c r="G171" i="9"/>
  <c r="G220" i="9"/>
  <c r="G185" i="9"/>
  <c r="G150" i="9"/>
  <c r="G67" i="9"/>
  <c r="G64" i="9"/>
  <c r="G156" i="9"/>
  <c r="G154" i="9"/>
  <c r="G135" i="9"/>
  <c r="G45" i="9"/>
  <c r="G222" i="9"/>
  <c r="G175" i="9"/>
  <c r="G155" i="9"/>
  <c r="G58" i="9"/>
  <c r="G127" i="9"/>
  <c r="G234" i="9"/>
  <c r="G159" i="9"/>
  <c r="G30" i="9"/>
  <c r="G23" i="9"/>
  <c r="G91" i="9"/>
  <c r="G179" i="9"/>
  <c r="G228" i="9"/>
  <c r="G193" i="9"/>
  <c r="G241" i="9"/>
  <c r="G79" i="9"/>
  <c r="G167" i="9"/>
  <c r="G216" i="9"/>
  <c r="G181" i="9"/>
  <c r="G111" i="9"/>
  <c r="G187" i="9"/>
  <c r="G236" i="9"/>
  <c r="G115" i="9"/>
  <c r="G201" i="9"/>
  <c r="G258" i="9"/>
  <c r="I256" i="9"/>
  <c r="G256" i="9" s="1"/>
  <c r="F13" i="3"/>
  <c r="F12" i="3" s="1"/>
  <c r="E183" i="3"/>
  <c r="I382" i="1"/>
  <c r="G14" i="9" l="1"/>
  <c r="G12" i="3"/>
  <c r="O604" i="1" l="1"/>
  <c r="O601" i="1"/>
  <c r="O596" i="1"/>
  <c r="O594" i="1" s="1"/>
  <c r="O592" i="1"/>
  <c r="O586" i="1"/>
  <c r="O582" i="1" s="1"/>
  <c r="O577" i="1"/>
  <c r="O575" i="1" s="1"/>
  <c r="O572" i="1"/>
  <c r="O568" i="1"/>
  <c r="O562" i="1"/>
  <c r="O550" i="1"/>
  <c r="O546" i="1"/>
  <c r="O542" i="1"/>
  <c r="O536" i="1"/>
  <c r="O534" i="1"/>
  <c r="O529" i="1"/>
  <c r="O526" i="1"/>
  <c r="O519" i="1"/>
  <c r="O517" i="1" s="1"/>
  <c r="O516" i="1" s="1"/>
  <c r="O512" i="1"/>
  <c r="O511" i="1" s="1"/>
  <c r="O463" i="1"/>
  <c r="O459" i="1"/>
  <c r="O455" i="1"/>
  <c r="O449" i="1"/>
  <c r="O445" i="1"/>
  <c r="O440" i="1"/>
  <c r="O434" i="1"/>
  <c r="O433" i="1" s="1"/>
  <c r="O430" i="1"/>
  <c r="O429" i="1" s="1"/>
  <c r="O427" i="1"/>
  <c r="O426" i="1" s="1"/>
  <c r="O425" i="1" s="1"/>
  <c r="O424" i="1" s="1"/>
  <c r="O415" i="1"/>
  <c r="O412" i="1"/>
  <c r="O407" i="1"/>
  <c r="O405" i="1" s="1"/>
  <c r="O403" i="1"/>
  <c r="O401" i="1" s="1"/>
  <c r="O397" i="1"/>
  <c r="O393" i="1" s="1"/>
  <c r="O388" i="1"/>
  <c r="O386" i="1" s="1"/>
  <c r="O383" i="1"/>
  <c r="O379" i="1"/>
  <c r="O373" i="1"/>
  <c r="O361" i="1"/>
  <c r="O357" i="1"/>
  <c r="O353" i="1"/>
  <c r="O347" i="1"/>
  <c r="O345" i="1"/>
  <c r="O340" i="1"/>
  <c r="O337" i="1"/>
  <c r="O330" i="1"/>
  <c r="O328" i="1" s="1"/>
  <c r="O327" i="1" s="1"/>
  <c r="O322" i="1"/>
  <c r="O321" i="1" s="1"/>
  <c r="O316" i="1"/>
  <c r="O313" i="1"/>
  <c r="O308" i="1"/>
  <c r="O306" i="1"/>
  <c r="O305" i="1" s="1"/>
  <c r="O300" i="1"/>
  <c r="O298" i="1"/>
  <c r="O296" i="1"/>
  <c r="O294" i="1"/>
  <c r="O276" i="1"/>
  <c r="O269" i="1"/>
  <c r="O268" i="1" s="1"/>
  <c r="O263" i="1"/>
  <c r="O262" i="1" s="1"/>
  <c r="O261" i="1" s="1"/>
  <c r="M604" i="1"/>
  <c r="M601" i="1"/>
  <c r="M596" i="1"/>
  <c r="M594" i="1" s="1"/>
  <c r="M592" i="1"/>
  <c r="M586" i="1"/>
  <c r="M582" i="1" s="1"/>
  <c r="M577" i="1"/>
  <c r="M575" i="1" s="1"/>
  <c r="M572" i="1"/>
  <c r="M568" i="1"/>
  <c r="M562" i="1"/>
  <c r="M550" i="1"/>
  <c r="M546" i="1"/>
  <c r="M542" i="1"/>
  <c r="M536" i="1"/>
  <c r="M534" i="1"/>
  <c r="M529" i="1"/>
  <c r="M526" i="1"/>
  <c r="M519" i="1"/>
  <c r="M517" i="1" s="1"/>
  <c r="M516" i="1" s="1"/>
  <c r="M512" i="1"/>
  <c r="M511" i="1" s="1"/>
  <c r="M463" i="1"/>
  <c r="M459" i="1"/>
  <c r="M455" i="1"/>
  <c r="M449" i="1"/>
  <c r="M445" i="1"/>
  <c r="M440" i="1"/>
  <c r="M434" i="1"/>
  <c r="M433" i="1" s="1"/>
  <c r="M430" i="1"/>
  <c r="M429" i="1" s="1"/>
  <c r="M427" i="1"/>
  <c r="M426" i="1" s="1"/>
  <c r="M425" i="1" s="1"/>
  <c r="M424" i="1" s="1"/>
  <c r="M415" i="1"/>
  <c r="M412" i="1"/>
  <c r="M407" i="1"/>
  <c r="M405" i="1" s="1"/>
  <c r="M403" i="1"/>
  <c r="M401" i="1" s="1"/>
  <c r="M397" i="1"/>
  <c r="M393" i="1" s="1"/>
  <c r="M388" i="1"/>
  <c r="M386" i="1" s="1"/>
  <c r="M383" i="1"/>
  <c r="M379" i="1"/>
  <c r="M373" i="1"/>
  <c r="M361" i="1"/>
  <c r="M357" i="1"/>
  <c r="M353" i="1"/>
  <c r="M347" i="1"/>
  <c r="M345" i="1"/>
  <c r="M340" i="1"/>
  <c r="M337" i="1"/>
  <c r="M330" i="1"/>
  <c r="M328" i="1" s="1"/>
  <c r="M327" i="1" s="1"/>
  <c r="M322" i="1"/>
  <c r="M321" i="1" s="1"/>
  <c r="M316" i="1"/>
  <c r="M313" i="1"/>
  <c r="M308" i="1"/>
  <c r="M306" i="1"/>
  <c r="M305" i="1" s="1"/>
  <c r="M300" i="1"/>
  <c r="M298" i="1"/>
  <c r="M296" i="1"/>
  <c r="M294" i="1"/>
  <c r="M276" i="1"/>
  <c r="M269" i="1"/>
  <c r="M268" i="1" s="1"/>
  <c r="M263" i="1"/>
  <c r="M262" i="1" s="1"/>
  <c r="M261" i="1" s="1"/>
  <c r="K604" i="1"/>
  <c r="K601" i="1"/>
  <c r="K596" i="1"/>
  <c r="K594" i="1" s="1"/>
  <c r="K592" i="1"/>
  <c r="K586" i="1"/>
  <c r="K582" i="1" s="1"/>
  <c r="K577" i="1"/>
  <c r="K575" i="1" s="1"/>
  <c r="K572" i="1"/>
  <c r="K568" i="1"/>
  <c r="K562" i="1"/>
  <c r="K550" i="1"/>
  <c r="K546" i="1"/>
  <c r="K542" i="1"/>
  <c r="K536" i="1"/>
  <c r="K534" i="1"/>
  <c r="K529" i="1"/>
  <c r="K526" i="1"/>
  <c r="K519" i="1"/>
  <c r="K517" i="1" s="1"/>
  <c r="K516" i="1" s="1"/>
  <c r="K512" i="1"/>
  <c r="K511" i="1" s="1"/>
  <c r="K463" i="1"/>
  <c r="K459" i="1"/>
  <c r="K455" i="1"/>
  <c r="K449" i="1"/>
  <c r="K445" i="1"/>
  <c r="K440" i="1"/>
  <c r="K434" i="1"/>
  <c r="K433" i="1" s="1"/>
  <c r="K430" i="1"/>
  <c r="K429" i="1" s="1"/>
  <c r="K427" i="1"/>
  <c r="K426" i="1" s="1"/>
  <c r="K425" i="1" s="1"/>
  <c r="K424" i="1" s="1"/>
  <c r="K415" i="1"/>
  <c r="K412" i="1"/>
  <c r="K407" i="1"/>
  <c r="K405" i="1" s="1"/>
  <c r="K403" i="1"/>
  <c r="K401" i="1" s="1"/>
  <c r="K397" i="1"/>
  <c r="K393" i="1" s="1"/>
  <c r="K388" i="1"/>
  <c r="K386" i="1" s="1"/>
  <c r="K383" i="1"/>
  <c r="K379" i="1"/>
  <c r="K376" i="1" s="1"/>
  <c r="K373" i="1"/>
  <c r="K361" i="1"/>
  <c r="K357" i="1"/>
  <c r="K353" i="1"/>
  <c r="K347" i="1"/>
  <c r="K345" i="1"/>
  <c r="K340" i="1"/>
  <c r="K337" i="1"/>
  <c r="K330" i="1"/>
  <c r="K328" i="1" s="1"/>
  <c r="K327" i="1" s="1"/>
  <c r="K322" i="1"/>
  <c r="K321" i="1" s="1"/>
  <c r="K316" i="1"/>
  <c r="K313" i="1"/>
  <c r="K308" i="1"/>
  <c r="K306" i="1"/>
  <c r="K305" i="1" s="1"/>
  <c r="K298" i="1"/>
  <c r="K296" i="1"/>
  <c r="K294" i="1"/>
  <c r="K279" i="1"/>
  <c r="K276" i="1"/>
  <c r="K269" i="1"/>
  <c r="K268" i="1" s="1"/>
  <c r="K263" i="1"/>
  <c r="K262" i="1" s="1"/>
  <c r="K261" i="1" s="1"/>
  <c r="I604" i="1"/>
  <c r="I601" i="1"/>
  <c r="I596" i="1"/>
  <c r="I594" i="1" s="1"/>
  <c r="I592" i="1"/>
  <c r="I586" i="1"/>
  <c r="I582" i="1" s="1"/>
  <c r="I577" i="1"/>
  <c r="I575" i="1" s="1"/>
  <c r="I572" i="1"/>
  <c r="I568" i="1"/>
  <c r="I562" i="1"/>
  <c r="O548" i="1" l="1"/>
  <c r="O589" i="1"/>
  <c r="O565" i="1"/>
  <c r="O312" i="1"/>
  <c r="O311" i="1" s="1"/>
  <c r="O351" i="1"/>
  <c r="M548" i="1"/>
  <c r="O267" i="1"/>
  <c r="K359" i="1"/>
  <c r="K267" i="1"/>
  <c r="K565" i="1"/>
  <c r="M304" i="1"/>
  <c r="K312" i="1"/>
  <c r="K311" i="1" s="1"/>
  <c r="M312" i="1"/>
  <c r="M311" i="1" s="1"/>
  <c r="K304" i="1"/>
  <c r="M267" i="1"/>
  <c r="M359" i="1"/>
  <c r="M565" i="1"/>
  <c r="M574" i="1"/>
  <c r="K278" i="1"/>
  <c r="K524" i="1"/>
  <c r="K540" i="1"/>
  <c r="M524" i="1"/>
  <c r="O304" i="1"/>
  <c r="K335" i="1"/>
  <c r="K351" i="1"/>
  <c r="M351" i="1"/>
  <c r="O359" i="1"/>
  <c r="O540" i="1"/>
  <c r="K385" i="1"/>
  <c r="K400" i="1"/>
  <c r="K443" i="1"/>
  <c r="K439" i="1" s="1"/>
  <c r="K438" i="1" s="1"/>
  <c r="K423" i="1" s="1"/>
  <c r="M400" i="1"/>
  <c r="I565" i="1"/>
  <c r="K548" i="1"/>
  <c r="M335" i="1"/>
  <c r="M385" i="1"/>
  <c r="M589" i="1"/>
  <c r="O335" i="1"/>
  <c r="O385" i="1"/>
  <c r="O524" i="1"/>
  <c r="K589" i="1"/>
  <c r="M443" i="1"/>
  <c r="M439" i="1" s="1"/>
  <c r="M438" i="1" s="1"/>
  <c r="M423" i="1" s="1"/>
  <c r="M540" i="1"/>
  <c r="O400" i="1"/>
  <c r="O443" i="1"/>
  <c r="O439" i="1" s="1"/>
  <c r="O438" i="1" s="1"/>
  <c r="O423" i="1" s="1"/>
  <c r="K574" i="1"/>
  <c r="O574" i="1"/>
  <c r="I574" i="1"/>
  <c r="I589" i="1"/>
  <c r="I550" i="1"/>
  <c r="I548" i="1" s="1"/>
  <c r="I546" i="1"/>
  <c r="G546" i="1" s="1"/>
  <c r="I542" i="1"/>
  <c r="G542" i="1" s="1"/>
  <c r="I536" i="1"/>
  <c r="G536" i="1" s="1"/>
  <c r="I534" i="1"/>
  <c r="G534" i="1" s="1"/>
  <c r="I529" i="1"/>
  <c r="G529" i="1" s="1"/>
  <c r="I526" i="1"/>
  <c r="I519" i="1"/>
  <c r="I517" i="1" s="1"/>
  <c r="I512" i="1"/>
  <c r="G512" i="1" s="1"/>
  <c r="I463" i="1"/>
  <c r="I459" i="1"/>
  <c r="I455" i="1"/>
  <c r="I449" i="1"/>
  <c r="I445" i="1"/>
  <c r="I440" i="1"/>
  <c r="G27" i="1"/>
  <c r="I306" i="1"/>
  <c r="G306" i="1" s="1"/>
  <c r="I434" i="1"/>
  <c r="I433" i="1" s="1"/>
  <c r="I430" i="1"/>
  <c r="I429" i="1" s="1"/>
  <c r="I427" i="1"/>
  <c r="I426" i="1" s="1"/>
  <c r="I269" i="1"/>
  <c r="I268" i="1" s="1"/>
  <c r="G28" i="1"/>
  <c r="G264" i="1"/>
  <c r="G265" i="1"/>
  <c r="G270" i="1"/>
  <c r="G271" i="1"/>
  <c r="G272" i="1"/>
  <c r="G273" i="1"/>
  <c r="G274" i="1"/>
  <c r="G275" i="1"/>
  <c r="G277" i="1"/>
  <c r="G280" i="1"/>
  <c r="G282" i="1"/>
  <c r="G283" i="1"/>
  <c r="G284" i="1"/>
  <c r="G285" i="1"/>
  <c r="G286" i="1"/>
  <c r="G287" i="1"/>
  <c r="G288" i="1"/>
  <c r="G289" i="1"/>
  <c r="G290" i="1"/>
  <c r="G291" i="1"/>
  <c r="G292" i="1"/>
  <c r="G293" i="1"/>
  <c r="G295" i="1"/>
  <c r="G297" i="1"/>
  <c r="G299" i="1"/>
  <c r="G301" i="1"/>
  <c r="G302" i="1"/>
  <c r="G303" i="1"/>
  <c r="G307" i="1"/>
  <c r="G309" i="1"/>
  <c r="G310" i="1"/>
  <c r="G314" i="1"/>
  <c r="G315" i="1"/>
  <c r="G317" i="1"/>
  <c r="G318" i="1"/>
  <c r="G319" i="1"/>
  <c r="G323" i="1"/>
  <c r="G324" i="1"/>
  <c r="G325" i="1"/>
  <c r="G326" i="1"/>
  <c r="G329" i="1"/>
  <c r="G331" i="1"/>
  <c r="G332" i="1"/>
  <c r="G333" i="1"/>
  <c r="G336" i="1"/>
  <c r="G338" i="1"/>
  <c r="G339" i="1"/>
  <c r="G341" i="1"/>
  <c r="G342" i="1"/>
  <c r="G343" i="1"/>
  <c r="G344" i="1"/>
  <c r="G346" i="1"/>
  <c r="G348" i="1"/>
  <c r="G349" i="1"/>
  <c r="G350" i="1"/>
  <c r="G352" i="1"/>
  <c r="G354" i="1"/>
  <c r="G355" i="1"/>
  <c r="G356" i="1"/>
  <c r="G358" i="1"/>
  <c r="G360" i="1"/>
  <c r="G362" i="1"/>
  <c r="G363" i="1"/>
  <c r="G364" i="1"/>
  <c r="G365" i="1"/>
  <c r="G366" i="1"/>
  <c r="G367" i="1"/>
  <c r="G368" i="1"/>
  <c r="G369" i="1"/>
  <c r="G370" i="1"/>
  <c r="G371" i="1"/>
  <c r="G372" i="1"/>
  <c r="G374" i="1"/>
  <c r="G375" i="1"/>
  <c r="G377" i="1"/>
  <c r="G378" i="1"/>
  <c r="G380" i="1"/>
  <c r="G381" i="1"/>
  <c r="G384" i="1"/>
  <c r="G387" i="1"/>
  <c r="G389" i="1"/>
  <c r="G390" i="1"/>
  <c r="G391" i="1"/>
  <c r="G392" i="1"/>
  <c r="G394" i="1"/>
  <c r="G395" i="1"/>
  <c r="G396" i="1"/>
  <c r="G398" i="1"/>
  <c r="G399" i="1"/>
  <c r="G402" i="1"/>
  <c r="G404" i="1"/>
  <c r="G406" i="1"/>
  <c r="G408" i="1"/>
  <c r="G409" i="1"/>
  <c r="G410" i="1"/>
  <c r="G411" i="1"/>
  <c r="G413" i="1"/>
  <c r="G414" i="1"/>
  <c r="G416" i="1"/>
  <c r="G417" i="1"/>
  <c r="G428" i="1"/>
  <c r="G431" i="1"/>
  <c r="G432" i="1"/>
  <c r="G435" i="1"/>
  <c r="G436" i="1"/>
  <c r="G437" i="1"/>
  <c r="G441" i="1"/>
  <c r="G444" i="1"/>
  <c r="G446" i="1"/>
  <c r="G447" i="1"/>
  <c r="G448" i="1"/>
  <c r="G450" i="1"/>
  <c r="G451" i="1"/>
  <c r="G452" i="1"/>
  <c r="G453" i="1"/>
  <c r="G454" i="1"/>
  <c r="G456" i="1"/>
  <c r="G457" i="1"/>
  <c r="G461"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3" i="1"/>
  <c r="G514" i="1"/>
  <c r="G515" i="1"/>
  <c r="G518" i="1"/>
  <c r="G520" i="1"/>
  <c r="G521" i="1"/>
  <c r="G522" i="1"/>
  <c r="G525" i="1"/>
  <c r="G527" i="1"/>
  <c r="G528" i="1"/>
  <c r="G530" i="1"/>
  <c r="G531" i="1"/>
  <c r="G532" i="1"/>
  <c r="G533" i="1"/>
  <c r="G535" i="1"/>
  <c r="G537" i="1"/>
  <c r="G538" i="1"/>
  <c r="G539" i="1"/>
  <c r="G541" i="1"/>
  <c r="G543" i="1"/>
  <c r="G544" i="1"/>
  <c r="G545" i="1"/>
  <c r="G547" i="1"/>
  <c r="G549" i="1"/>
  <c r="G551" i="1"/>
  <c r="G552" i="1"/>
  <c r="G553" i="1"/>
  <c r="G554" i="1"/>
  <c r="G555" i="1"/>
  <c r="G556" i="1"/>
  <c r="G557" i="1"/>
  <c r="G558" i="1"/>
  <c r="G559" i="1"/>
  <c r="G560" i="1"/>
  <c r="G561" i="1"/>
  <c r="G562" i="1"/>
  <c r="G563" i="1"/>
  <c r="G564" i="1"/>
  <c r="G566" i="1"/>
  <c r="G567" i="1"/>
  <c r="G568" i="1"/>
  <c r="G569" i="1"/>
  <c r="G570" i="1"/>
  <c r="G572" i="1"/>
  <c r="G573" i="1"/>
  <c r="G575" i="1"/>
  <c r="G576" i="1"/>
  <c r="G577" i="1"/>
  <c r="G578" i="1"/>
  <c r="G579" i="1"/>
  <c r="G580" i="1"/>
  <c r="G581" i="1"/>
  <c r="G582" i="1"/>
  <c r="G583" i="1"/>
  <c r="G584" i="1"/>
  <c r="G585" i="1"/>
  <c r="G586" i="1"/>
  <c r="G587" i="1"/>
  <c r="G588" i="1"/>
  <c r="G590" i="1"/>
  <c r="G591" i="1"/>
  <c r="G592" i="1"/>
  <c r="G593" i="1"/>
  <c r="G594" i="1"/>
  <c r="G595" i="1"/>
  <c r="G596" i="1"/>
  <c r="G597" i="1"/>
  <c r="G598" i="1"/>
  <c r="G599" i="1"/>
  <c r="G600" i="1"/>
  <c r="G601" i="1"/>
  <c r="G602" i="1"/>
  <c r="G603" i="1"/>
  <c r="G604" i="1"/>
  <c r="G605" i="1"/>
  <c r="G606" i="1"/>
  <c r="G464" i="1"/>
  <c r="I415" i="1"/>
  <c r="I412" i="1"/>
  <c r="I407" i="1"/>
  <c r="I403" i="1"/>
  <c r="I397" i="1"/>
  <c r="I388" i="1"/>
  <c r="I386" i="1" s="1"/>
  <c r="I383" i="1"/>
  <c r="I379" i="1"/>
  <c r="I373" i="1"/>
  <c r="I361" i="1"/>
  <c r="I357" i="1"/>
  <c r="I353" i="1"/>
  <c r="I347" i="1"/>
  <c r="I345" i="1"/>
  <c r="I340" i="1"/>
  <c r="I337" i="1"/>
  <c r="I330" i="1"/>
  <c r="I328" i="1" s="1"/>
  <c r="I322" i="1"/>
  <c r="I321" i="1" s="1"/>
  <c r="I316" i="1"/>
  <c r="I313" i="1"/>
  <c r="I308" i="1"/>
  <c r="I300" i="1"/>
  <c r="I298" i="1"/>
  <c r="I296" i="1"/>
  <c r="I294" i="1"/>
  <c r="I279" i="1"/>
  <c r="I276" i="1"/>
  <c r="I263" i="1"/>
  <c r="K334" i="1" l="1"/>
  <c r="K320" i="1" s="1"/>
  <c r="G269" i="1"/>
  <c r="K523" i="1"/>
  <c r="K510" i="1" s="1"/>
  <c r="G589" i="1"/>
  <c r="K266" i="1"/>
  <c r="K260" i="1" s="1"/>
  <c r="K259" i="1" s="1"/>
  <c r="O523" i="1"/>
  <c r="O510" i="1" s="1"/>
  <c r="O611" i="1" s="1"/>
  <c r="O610" i="1" s="1"/>
  <c r="G565" i="1"/>
  <c r="M523" i="1"/>
  <c r="M510" i="1" s="1"/>
  <c r="M611" i="1" s="1"/>
  <c r="M610" i="1" s="1"/>
  <c r="M607" i="1" s="1"/>
  <c r="I511" i="1"/>
  <c r="G511" i="1" s="1"/>
  <c r="G548" i="1"/>
  <c r="G550" i="1"/>
  <c r="G519" i="1"/>
  <c r="G574" i="1"/>
  <c r="G316" i="1"/>
  <c r="G383" i="1"/>
  <c r="G434" i="1"/>
  <c r="G313" i="1"/>
  <c r="I540" i="1"/>
  <c r="G540" i="1" s="1"/>
  <c r="G296" i="1"/>
  <c r="G459" i="1"/>
  <c r="I524" i="1"/>
  <c r="G526" i="1"/>
  <c r="G449" i="1"/>
  <c r="G463" i="1"/>
  <c r="G445" i="1"/>
  <c r="G455" i="1"/>
  <c r="I516" i="1"/>
  <c r="G516" i="1" s="1"/>
  <c r="G517" i="1"/>
  <c r="I305" i="1"/>
  <c r="G305" i="1" s="1"/>
  <c r="I443" i="1"/>
  <c r="I439" i="1" s="1"/>
  <c r="G373" i="1"/>
  <c r="G397" i="1"/>
  <c r="G427" i="1"/>
  <c r="G429" i="1"/>
  <c r="G433" i="1"/>
  <c r="G415" i="1"/>
  <c r="G403" i="1"/>
  <c r="I401" i="1"/>
  <c r="G401" i="1" s="1"/>
  <c r="I393" i="1"/>
  <c r="G393" i="1" s="1"/>
  <c r="G388" i="1"/>
  <c r="G361" i="1"/>
  <c r="G353" i="1"/>
  <c r="G347" i="1"/>
  <c r="G340" i="1"/>
  <c r="G337" i="1"/>
  <c r="G321" i="1"/>
  <c r="G386" i="1"/>
  <c r="G330" i="1"/>
  <c r="G379" i="1"/>
  <c r="I376" i="1"/>
  <c r="I405" i="1"/>
  <c r="G407" i="1"/>
  <c r="G460" i="1"/>
  <c r="I327" i="1"/>
  <c r="G327" i="1" s="1"/>
  <c r="G328" i="1"/>
  <c r="I335" i="1"/>
  <c r="G345" i="1"/>
  <c r="I359" i="1"/>
  <c r="G412" i="1"/>
  <c r="G462" i="1"/>
  <c r="G322" i="1"/>
  <c r="I351" i="1"/>
  <c r="G276" i="1"/>
  <c r="G440" i="1"/>
  <c r="G298" i="1"/>
  <c r="G357" i="1"/>
  <c r="G300" i="1"/>
  <c r="G263" i="1"/>
  <c r="G308" i="1"/>
  <c r="I278" i="1"/>
  <c r="I267" i="1"/>
  <c r="I312" i="1"/>
  <c r="G458" i="1"/>
  <c r="G430" i="1"/>
  <c r="I425" i="1"/>
  <c r="G425" i="1" s="1"/>
  <c r="G426" i="1"/>
  <c r="G268" i="1"/>
  <c r="G294" i="1"/>
  <c r="I262" i="1"/>
  <c r="K609" i="1" l="1"/>
  <c r="K608" i="1" s="1"/>
  <c r="K255" i="1" s="1"/>
  <c r="K611" i="1"/>
  <c r="K610" i="1" s="1"/>
  <c r="K258" i="1" s="1"/>
  <c r="M609" i="1"/>
  <c r="M608" i="1" s="1"/>
  <c r="M255" i="1" s="1"/>
  <c r="O609" i="1"/>
  <c r="O608" i="1" s="1"/>
  <c r="O255" i="1" s="1"/>
  <c r="K420" i="1"/>
  <c r="K419" i="1" s="1"/>
  <c r="K254" i="1" s="1"/>
  <c r="K422" i="1"/>
  <c r="K421" i="1" s="1"/>
  <c r="K257" i="1" s="1"/>
  <c r="I385" i="1"/>
  <c r="G385" i="1" s="1"/>
  <c r="I304" i="1"/>
  <c r="G304" i="1" s="1"/>
  <c r="O258" i="1"/>
  <c r="M258" i="1"/>
  <c r="G443" i="1"/>
  <c r="G524" i="1"/>
  <c r="I523" i="1"/>
  <c r="G439" i="1"/>
  <c r="I438" i="1"/>
  <c r="I424" i="1"/>
  <c r="G351" i="1"/>
  <c r="I334" i="1"/>
  <c r="G335" i="1"/>
  <c r="G267" i="1"/>
  <c r="G359" i="1"/>
  <c r="I400" i="1"/>
  <c r="G400" i="1" s="1"/>
  <c r="G405" i="1"/>
  <c r="I266" i="1"/>
  <c r="I311" i="1"/>
  <c r="G311" i="1" s="1"/>
  <c r="G312" i="1"/>
  <c r="G442" i="1"/>
  <c r="I261" i="1"/>
  <c r="G262" i="1"/>
  <c r="K253" i="1" l="1"/>
  <c r="O607" i="1"/>
  <c r="K607" i="1"/>
  <c r="K418" i="1"/>
  <c r="I320" i="1"/>
  <c r="G424" i="1"/>
  <c r="I423" i="1"/>
  <c r="G423" i="1" s="1"/>
  <c r="G523" i="1"/>
  <c r="I510" i="1"/>
  <c r="G510" i="1" s="1"/>
  <c r="K256" i="1"/>
  <c r="G438" i="1"/>
  <c r="G261" i="1"/>
  <c r="I260" i="1"/>
  <c r="I259" i="1" s="1"/>
  <c r="I420" i="1" l="1"/>
  <c r="I422" i="1"/>
  <c r="G147" i="1" l="1"/>
  <c r="G72" i="1"/>
  <c r="G98" i="1"/>
  <c r="G104" i="1"/>
  <c r="G109" i="1"/>
  <c r="G114" i="1"/>
  <c r="G130" i="1"/>
  <c r="G105" i="1"/>
  <c r="G118" i="1"/>
  <c r="G133" i="1"/>
  <c r="G148" i="1"/>
  <c r="G96" i="1"/>
  <c r="G102" i="1"/>
  <c r="G110" i="1"/>
  <c r="G117" i="1"/>
  <c r="G132" i="1"/>
  <c r="G138" i="1"/>
  <c r="G145" i="1"/>
  <c r="G97" i="1"/>
  <c r="G112" i="1"/>
  <c r="G126" i="1"/>
  <c r="G106" i="1"/>
  <c r="G121" i="1"/>
  <c r="G134" i="1"/>
  <c r="G129" i="1"/>
  <c r="G108" i="1"/>
  <c r="G122" i="1"/>
  <c r="G137" i="1"/>
  <c r="G116" i="1"/>
  <c r="G69" i="1"/>
  <c r="G100" i="1"/>
  <c r="G113" i="1"/>
  <c r="G128" i="1"/>
  <c r="G144" i="1"/>
  <c r="G101" i="1" l="1"/>
  <c r="G149" i="1"/>
  <c r="G140" i="1"/>
  <c r="G124" i="1"/>
  <c r="G143" i="1"/>
  <c r="G141" i="1"/>
  <c r="G120" i="1"/>
  <c r="G136" i="1"/>
  <c r="G125" i="1"/>
  <c r="I609" i="1" l="1"/>
  <c r="I608" i="1" s="1"/>
  <c r="I255" i="1" s="1"/>
  <c r="I611" i="1"/>
  <c r="I610" i="1" s="1"/>
  <c r="I258" i="1" s="1"/>
  <c r="G258" i="1" s="1"/>
  <c r="I607" i="1" l="1"/>
  <c r="G607" i="1" s="1"/>
  <c r="I419" i="1"/>
  <c r="I421" i="1"/>
  <c r="I418" i="1" l="1"/>
  <c r="I254" i="1"/>
  <c r="I257" i="1"/>
  <c r="I256" i="1" l="1"/>
  <c r="I253" i="1"/>
  <c r="G255" i="1"/>
  <c r="E62" i="3"/>
  <c r="J67" i="3" l="1"/>
  <c r="J46" i="3" s="1"/>
  <c r="J14" i="3" l="1"/>
  <c r="J13" i="3" s="1"/>
  <c r="O382" i="1" s="1"/>
  <c r="O376" i="1" s="1"/>
  <c r="O334" i="1" s="1"/>
  <c r="O320" i="1" s="1"/>
  <c r="I67" i="3"/>
  <c r="I46" i="3" s="1"/>
  <c r="E46" i="3" s="1"/>
  <c r="E70" i="3"/>
  <c r="J12" i="3" l="1"/>
  <c r="E67" i="3"/>
  <c r="O279" i="1"/>
  <c r="O278" i="1" s="1"/>
  <c r="O266" i="1" s="1"/>
  <c r="O260" i="1" s="1"/>
  <c r="I14" i="3" l="1"/>
  <c r="I13" i="3" s="1"/>
  <c r="O259" i="1"/>
  <c r="E14" i="3" l="1"/>
  <c r="O422" i="1"/>
  <c r="O421" i="1" s="1"/>
  <c r="O420" i="1"/>
  <c r="O419" i="1" s="1"/>
  <c r="O254" i="1" s="1"/>
  <c r="O253" i="1" s="1"/>
  <c r="E13" i="3" l="1"/>
  <c r="M382" i="1"/>
  <c r="I12" i="3"/>
  <c r="E12" i="3" s="1"/>
  <c r="O418" i="1"/>
  <c r="O257" i="1"/>
  <c r="O256" i="1" s="1"/>
  <c r="G382" i="1" l="1"/>
  <c r="M376" i="1"/>
  <c r="M334" i="1" l="1"/>
  <c r="G376" i="1"/>
  <c r="M279" i="1"/>
  <c r="G281" i="1"/>
  <c r="G279" i="1" l="1"/>
  <c r="M278" i="1"/>
  <c r="M320" i="1"/>
  <c r="G320" i="1" s="1"/>
  <c r="G334" i="1"/>
  <c r="G278" i="1" l="1"/>
  <c r="M266" i="1"/>
  <c r="M260" i="1" s="1"/>
  <c r="G266" i="1" l="1"/>
  <c r="M259" i="1" l="1"/>
  <c r="G260" i="1"/>
  <c r="M422" i="1" l="1"/>
  <c r="G259" i="1"/>
  <c r="M420" i="1"/>
  <c r="G420" i="1" s="1"/>
  <c r="M419" i="1" l="1"/>
  <c r="G422" i="1"/>
  <c r="M421" i="1"/>
  <c r="M418" i="1" l="1"/>
  <c r="G421" i="1"/>
  <c r="M257" i="1"/>
  <c r="M254" i="1"/>
  <c r="G419" i="1"/>
  <c r="M253" i="1" l="1"/>
  <c r="G253" i="1" s="1"/>
  <c r="G254" i="1"/>
  <c r="G257" i="1"/>
  <c r="M256" i="1"/>
  <c r="G256" i="1" s="1"/>
  <c r="G418" i="1"/>
  <c r="I36" i="1" s="1"/>
  <c r="M252" i="1"/>
  <c r="I238" i="1" l="1"/>
  <c r="I240" i="1"/>
  <c r="I86" i="1"/>
  <c r="I30" i="1"/>
  <c r="I244" i="1"/>
  <c r="I170" i="1"/>
  <c r="I41" i="1"/>
  <c r="O90" i="1"/>
  <c r="I83" i="1"/>
  <c r="K187" i="1"/>
  <c r="M83" i="1"/>
  <c r="I80" i="1"/>
  <c r="I40" i="1"/>
  <c r="O59" i="1"/>
  <c r="M85" i="1"/>
  <c r="I239" i="1"/>
  <c r="M246" i="1"/>
  <c r="K16" i="1"/>
  <c r="O182" i="1"/>
  <c r="I75" i="1"/>
  <c r="I236" i="1"/>
  <c r="I174" i="1"/>
  <c r="I22" i="1"/>
  <c r="I250" i="1"/>
  <c r="I99" i="1"/>
  <c r="I220" i="1"/>
  <c r="M38" i="1"/>
  <c r="I168" i="1"/>
  <c r="O230" i="1"/>
  <c r="O169" i="1"/>
  <c r="I20" i="1"/>
  <c r="I167" i="1"/>
  <c r="I153" i="1"/>
  <c r="O73" i="1"/>
  <c r="I90" i="1"/>
  <c r="K95" i="1"/>
  <c r="K221" i="1"/>
  <c r="M64" i="1"/>
  <c r="K24" i="1"/>
  <c r="K49" i="1"/>
  <c r="I46" i="1"/>
  <c r="I192" i="1"/>
  <c r="I208" i="1"/>
  <c r="I199" i="1"/>
  <c r="I50" i="1"/>
  <c r="I87" i="1"/>
  <c r="I15" i="1"/>
  <c r="K168" i="1"/>
  <c r="I119" i="1"/>
  <c r="O26" i="1"/>
  <c r="O225" i="1"/>
  <c r="M198" i="1"/>
  <c r="I252" i="1"/>
  <c r="I18" i="1"/>
  <c r="K80" i="1"/>
  <c r="I152" i="1"/>
  <c r="O152" i="1"/>
  <c r="O190" i="1"/>
  <c r="I180" i="1"/>
  <c r="I209" i="1"/>
  <c r="I17" i="1"/>
  <c r="I184" i="1"/>
  <c r="I169" i="1"/>
  <c r="I164" i="1"/>
  <c r="I70" i="1"/>
  <c r="I26" i="1"/>
  <c r="M172" i="1"/>
  <c r="K222" i="1"/>
  <c r="M135" i="1"/>
  <c r="I193" i="1"/>
  <c r="I191" i="1"/>
  <c r="K250" i="1"/>
  <c r="I232" i="1"/>
  <c r="K35" i="1"/>
  <c r="M26" i="1"/>
  <c r="M192" i="1"/>
  <c r="M86" i="1"/>
  <c r="K189" i="1"/>
  <c r="M15" i="1"/>
  <c r="I251" i="1"/>
  <c r="I54" i="1"/>
  <c r="I177" i="1"/>
  <c r="I23" i="1"/>
  <c r="I157" i="1"/>
  <c r="I248" i="1"/>
  <c r="I224" i="1"/>
  <c r="I45" i="1"/>
  <c r="I95" i="1"/>
  <c r="O247" i="1"/>
  <c r="O226" i="1"/>
  <c r="I55" i="1"/>
  <c r="I173" i="1"/>
  <c r="K181" i="1"/>
  <c r="I228" i="1"/>
  <c r="I53" i="1"/>
  <c r="O162" i="1"/>
  <c r="M53" i="1"/>
  <c r="M170" i="1"/>
  <c r="I247" i="1"/>
  <c r="I34" i="1"/>
  <c r="I76" i="1"/>
  <c r="I200" i="1"/>
  <c r="I243" i="1"/>
  <c r="I66" i="1"/>
  <c r="I107" i="1"/>
  <c r="M229" i="1"/>
  <c r="I89" i="1"/>
  <c r="K79" i="1"/>
  <c r="O53" i="1"/>
  <c r="I203" i="1"/>
  <c r="I93" i="1"/>
  <c r="K30" i="1"/>
  <c r="I29" i="1"/>
  <c r="I158" i="1"/>
  <c r="M24" i="1"/>
  <c r="M55" i="1"/>
  <c r="K123" i="1"/>
  <c r="O200" i="1"/>
  <c r="M196" i="1"/>
  <c r="I175" i="1"/>
  <c r="I185" i="1"/>
  <c r="I150" i="1"/>
  <c r="I198" i="1"/>
  <c r="I61" i="1"/>
  <c r="I91" i="1"/>
  <c r="I155" i="1"/>
  <c r="K240" i="1"/>
  <c r="I229" i="1"/>
  <c r="O76" i="1"/>
  <c r="M95" i="1"/>
  <c r="I166" i="1"/>
  <c r="I21" i="1"/>
  <c r="I225" i="1"/>
  <c r="O83" i="1"/>
  <c r="I194" i="1"/>
  <c r="O238" i="1"/>
  <c r="I47" i="1"/>
  <c r="I214" i="1"/>
  <c r="I65" i="1"/>
  <c r="I115" i="1"/>
  <c r="I84" i="1"/>
  <c r="I154" i="1"/>
  <c r="I44" i="1"/>
  <c r="O180" i="1"/>
  <c r="I63" i="1"/>
  <c r="M43" i="1"/>
  <c r="O111" i="1"/>
  <c r="I204" i="1"/>
  <c r="I58" i="1"/>
  <c r="I205" i="1"/>
  <c r="O16" i="1"/>
  <c r="I127" i="1"/>
  <c r="K74" i="1"/>
  <c r="K51" i="1"/>
  <c r="M50" i="1"/>
  <c r="K38" i="1"/>
  <c r="M193" i="1"/>
  <c r="K20" i="1"/>
  <c r="M54" i="1"/>
  <c r="K246" i="1"/>
  <c r="O208" i="1"/>
  <c r="M51" i="1"/>
  <c r="M250" i="1"/>
  <c r="I103" i="1"/>
  <c r="I233" i="1"/>
  <c r="I176" i="1"/>
  <c r="I165" i="1"/>
  <c r="I202" i="1"/>
  <c r="I245" i="1"/>
  <c r="I60" i="1"/>
  <c r="I189" i="1"/>
  <c r="I188" i="1"/>
  <c r="M233" i="1"/>
  <c r="I195" i="1"/>
  <c r="O25" i="1"/>
  <c r="I85" i="1"/>
  <c r="I210" i="1"/>
  <c r="K248" i="1"/>
  <c r="I172" i="1"/>
  <c r="O58" i="1"/>
  <c r="I151" i="1"/>
  <c r="O236" i="1"/>
  <c r="K243" i="1"/>
  <c r="I146" i="1"/>
  <c r="I179" i="1"/>
  <c r="I227" i="1"/>
  <c r="I81" i="1"/>
  <c r="I201" i="1"/>
  <c r="I223" i="1"/>
  <c r="I218" i="1"/>
  <c r="I59" i="1"/>
  <c r="I52" i="1"/>
  <c r="O154" i="1"/>
  <c r="O142" i="1"/>
  <c r="I32" i="1"/>
  <c r="I71" i="1"/>
  <c r="K212" i="1"/>
  <c r="I92" i="1"/>
  <c r="I73" i="1"/>
  <c r="O171" i="1"/>
  <c r="K57" i="1"/>
  <c r="O224" i="1"/>
  <c r="O168" i="1"/>
  <c r="K40" i="1"/>
  <c r="I33" i="1"/>
  <c r="I249" i="1"/>
  <c r="I25" i="1"/>
  <c r="I215" i="1"/>
  <c r="I181" i="1"/>
  <c r="I77" i="1"/>
  <c r="I161" i="1"/>
  <c r="I19" i="1"/>
  <c r="I51" i="1"/>
  <c r="K164" i="1"/>
  <c r="M158" i="1"/>
  <c r="I82" i="1"/>
  <c r="I62" i="1"/>
  <c r="K33" i="1"/>
  <c r="I74" i="1"/>
  <c r="I156" i="1"/>
  <c r="M205" i="1"/>
  <c r="I131" i="1"/>
  <c r="K15" i="1"/>
  <c r="I88" i="1"/>
  <c r="I206" i="1"/>
  <c r="I242" i="1"/>
  <c r="I241" i="1"/>
  <c r="K178" i="1"/>
  <c r="I39" i="1"/>
  <c r="O43" i="1"/>
  <c r="I48" i="1"/>
  <c r="I171" i="1"/>
  <c r="I35" i="1"/>
  <c r="I212" i="1"/>
  <c r="I231" i="1"/>
  <c r="I183" i="1"/>
  <c r="M234" i="1"/>
  <c r="K174" i="1"/>
  <c r="I163" i="1"/>
  <c r="I226" i="1"/>
  <c r="O77" i="1"/>
  <c r="I68" i="1"/>
  <c r="I42" i="1"/>
  <c r="I211" i="1"/>
  <c r="I31" i="1"/>
  <c r="K235" i="1"/>
  <c r="I67" i="1"/>
  <c r="I111" i="1"/>
  <c r="O178" i="1"/>
  <c r="M157" i="1"/>
  <c r="M78" i="1"/>
  <c r="K150" i="1"/>
  <c r="O107" i="1"/>
  <c r="O61" i="1"/>
  <c r="K46" i="1"/>
  <c r="O167" i="1"/>
  <c r="K82" i="1"/>
  <c r="K58" i="1"/>
  <c r="O91" i="1"/>
  <c r="O235" i="1"/>
  <c r="M79" i="1"/>
  <c r="M230" i="1"/>
  <c r="K156" i="1"/>
  <c r="O164" i="1"/>
  <c r="M63" i="1"/>
  <c r="M161" i="1"/>
  <c r="M207" i="1"/>
  <c r="M29" i="1"/>
  <c r="O173" i="1"/>
  <c r="M89" i="1"/>
  <c r="O51" i="1"/>
  <c r="M221" i="1"/>
  <c r="O156" i="1"/>
  <c r="K81" i="1"/>
  <c r="M16" i="1"/>
  <c r="M183" i="1"/>
  <c r="M154" i="1"/>
  <c r="M76" i="1"/>
  <c r="M167" i="1"/>
  <c r="M238" i="1"/>
  <c r="K197" i="1"/>
  <c r="M249" i="1"/>
  <c r="K87" i="1"/>
  <c r="M218" i="1"/>
  <c r="K188" i="1"/>
  <c r="O103" i="1"/>
  <c r="O46" i="1"/>
  <c r="O165" i="1"/>
  <c r="M164" i="1"/>
  <c r="O199" i="1"/>
  <c r="O221" i="1"/>
  <c r="M227" i="1"/>
  <c r="K230" i="1"/>
  <c r="M150" i="1"/>
  <c r="O119" i="1"/>
  <c r="K216" i="1"/>
  <c r="O146" i="1"/>
  <c r="K119" i="1"/>
  <c r="O135" i="1"/>
  <c r="M44" i="1"/>
  <c r="M17" i="1"/>
  <c r="I43" i="1"/>
  <c r="I78" i="1"/>
  <c r="I57" i="1"/>
  <c r="I24" i="1"/>
  <c r="O66" i="1"/>
  <c r="I197" i="1"/>
  <c r="I64" i="1"/>
  <c r="K22" i="1"/>
  <c r="I217" i="1"/>
  <c r="M235" i="1"/>
  <c r="K215" i="1"/>
  <c r="I219" i="1"/>
  <c r="I162" i="1"/>
  <c r="I182" i="1"/>
  <c r="K214" i="1"/>
  <c r="I222" i="1"/>
  <c r="I230" i="1"/>
  <c r="M56" i="1"/>
  <c r="I213" i="1"/>
  <c r="O40" i="1"/>
  <c r="I123" i="1"/>
  <c r="K155" i="1"/>
  <c r="O89" i="1"/>
  <c r="M73" i="1"/>
  <c r="K54" i="1"/>
  <c r="O30" i="1"/>
  <c r="O177" i="1"/>
  <c r="O196" i="1"/>
  <c r="M32" i="1"/>
  <c r="O175" i="1"/>
  <c r="M20" i="1"/>
  <c r="O246" i="1"/>
  <c r="K29" i="1"/>
  <c r="K115" i="1"/>
  <c r="O188" i="1"/>
  <c r="M62" i="1"/>
  <c r="M236" i="1"/>
  <c r="O215" i="1"/>
  <c r="K194" i="1"/>
  <c r="K92" i="1"/>
  <c r="M174" i="1"/>
  <c r="M239" i="1"/>
  <c r="M107" i="1"/>
  <c r="K63" i="1"/>
  <c r="K208" i="1"/>
  <c r="K56" i="1"/>
  <c r="K70" i="1"/>
  <c r="O41" i="1"/>
  <c r="O71" i="1"/>
  <c r="K165" i="1"/>
  <c r="M181" i="1"/>
  <c r="M49" i="1"/>
  <c r="O139" i="1"/>
  <c r="K201" i="1"/>
  <c r="M68" i="1"/>
  <c r="O222" i="1"/>
  <c r="K211" i="1"/>
  <c r="M214" i="1"/>
  <c r="O115" i="1"/>
  <c r="M74" i="1"/>
  <c r="M92" i="1"/>
  <c r="K213" i="1"/>
  <c r="O80" i="1"/>
  <c r="K88" i="1"/>
  <c r="O252" i="1"/>
  <c r="K160" i="1"/>
  <c r="M159" i="1"/>
  <c r="O64" i="1"/>
  <c r="K94" i="1"/>
  <c r="K139" i="1"/>
  <c r="K19" i="1"/>
  <c r="K202" i="1"/>
  <c r="O20" i="1"/>
  <c r="M31" i="1"/>
  <c r="K32" i="1"/>
  <c r="M60" i="1"/>
  <c r="M123" i="1"/>
  <c r="O60" i="1"/>
  <c r="M146" i="1"/>
  <c r="O19" i="1"/>
  <c r="O123" i="1"/>
  <c r="M61" i="1"/>
  <c r="O50" i="1"/>
  <c r="O214" i="1"/>
  <c r="M208" i="1"/>
  <c r="K241" i="1"/>
  <c r="M226" i="1"/>
  <c r="K223" i="1"/>
  <c r="I235" i="1"/>
  <c r="I237" i="1"/>
  <c r="M162" i="1"/>
  <c r="I221" i="1"/>
  <c r="M204" i="1"/>
  <c r="I16" i="1"/>
  <c r="I56" i="1"/>
  <c r="O181" i="1"/>
  <c r="K21" i="1"/>
  <c r="O197" i="1"/>
  <c r="I139" i="1"/>
  <c r="I79" i="1"/>
  <c r="I49" i="1"/>
  <c r="I142" i="1"/>
  <c r="M206" i="1"/>
  <c r="I159" i="1"/>
  <c r="I196" i="1"/>
  <c r="M190" i="1"/>
  <c r="I216" i="1"/>
  <c r="M215" i="1"/>
  <c r="I38" i="1"/>
  <c r="M119" i="1"/>
  <c r="O213" i="1"/>
  <c r="O218" i="1"/>
  <c r="O193" i="1"/>
  <c r="K234" i="1"/>
  <c r="O172" i="1"/>
  <c r="K182" i="1"/>
  <c r="O84" i="1"/>
  <c r="M34" i="1"/>
  <c r="K177" i="1"/>
  <c r="K252" i="1"/>
  <c r="K146" i="1"/>
  <c r="O42" i="1"/>
  <c r="K195" i="1"/>
  <c r="K76" i="1"/>
  <c r="K192" i="1"/>
  <c r="O39" i="1"/>
  <c r="O45" i="1"/>
  <c r="K210" i="1"/>
  <c r="K231" i="1"/>
  <c r="O49" i="1"/>
  <c r="O153" i="1"/>
  <c r="M111" i="1"/>
  <c r="O191" i="1"/>
  <c r="K151" i="1"/>
  <c r="K205" i="1"/>
  <c r="M216" i="1"/>
  <c r="K59" i="1"/>
  <c r="O95" i="1"/>
  <c r="O194" i="1"/>
  <c r="K99" i="1"/>
  <c r="O44" i="1"/>
  <c r="O93" i="1"/>
  <c r="M241" i="1"/>
  <c r="M187" i="1"/>
  <c r="K127" i="1"/>
  <c r="M213" i="1"/>
  <c r="M185" i="1"/>
  <c r="O192" i="1"/>
  <c r="K171" i="1"/>
  <c r="O233" i="1"/>
  <c r="O241" i="1"/>
  <c r="K64" i="1"/>
  <c r="K242" i="1"/>
  <c r="O38" i="1"/>
  <c r="K162" i="1"/>
  <c r="O198" i="1"/>
  <c r="O151" i="1"/>
  <c r="M153" i="1"/>
  <c r="O33" i="1"/>
  <c r="M37" i="1"/>
  <c r="O211" i="1"/>
  <c r="O87" i="1"/>
  <c r="O251" i="1"/>
  <c r="O202" i="1"/>
  <c r="O68" i="1"/>
  <c r="K53" i="1"/>
  <c r="M93" i="1"/>
  <c r="K67" i="1"/>
  <c r="O217" i="1"/>
  <c r="O160" i="1"/>
  <c r="M201" i="1"/>
  <c r="O15" i="1"/>
  <c r="O176" i="1"/>
  <c r="I94" i="1"/>
  <c r="I37" i="1"/>
  <c r="K204" i="1"/>
  <c r="M25" i="1"/>
  <c r="K172" i="1"/>
  <c r="I187" i="1"/>
  <c r="I160" i="1"/>
  <c r="K158" i="1"/>
  <c r="I186" i="1"/>
  <c r="M80" i="1"/>
  <c r="I246" i="1"/>
  <c r="I135" i="1"/>
  <c r="K142" i="1"/>
  <c r="O70" i="1"/>
  <c r="I207" i="1"/>
  <c r="I178" i="1"/>
  <c r="I234" i="1"/>
  <c r="K175" i="1"/>
  <c r="I190" i="1"/>
  <c r="M18" i="1"/>
  <c r="M228" i="1"/>
  <c r="K62" i="1"/>
  <c r="M90" i="1"/>
  <c r="M217" i="1"/>
  <c r="K85" i="1"/>
  <c r="O220" i="1"/>
  <c r="M165" i="1"/>
  <c r="O249" i="1"/>
  <c r="O22" i="1"/>
  <c r="M152" i="1"/>
  <c r="O209" i="1"/>
  <c r="O184" i="1"/>
  <c r="O157" i="1"/>
  <c r="K233" i="1"/>
  <c r="M245" i="1"/>
  <c r="M82" i="1"/>
  <c r="O250" i="1"/>
  <c r="M115" i="1"/>
  <c r="O54" i="1"/>
  <c r="M169" i="1"/>
  <c r="K90" i="1"/>
  <c r="O166" i="1"/>
  <c r="O17" i="1"/>
  <c r="K184" i="1"/>
  <c r="O187" i="1"/>
  <c r="O244" i="1"/>
  <c r="K196" i="1"/>
  <c r="O21" i="1"/>
  <c r="M66" i="1"/>
  <c r="M220" i="1"/>
  <c r="O201" i="1"/>
  <c r="M166" i="1"/>
  <c r="K47" i="1"/>
  <c r="M33" i="1"/>
  <c r="O74" i="1"/>
  <c r="K232" i="1"/>
  <c r="O48" i="1"/>
  <c r="K163" i="1"/>
  <c r="O183" i="1"/>
  <c r="K93" i="1"/>
  <c r="K39" i="1"/>
  <c r="K190" i="1"/>
  <c r="O205" i="1"/>
  <c r="M75" i="1"/>
  <c r="O23" i="1"/>
  <c r="M168" i="1"/>
  <c r="M48" i="1"/>
  <c r="M59" i="1"/>
  <c r="O56" i="1"/>
  <c r="K193" i="1"/>
  <c r="M131" i="1"/>
  <c r="K224" i="1"/>
  <c r="K45" i="1"/>
  <c r="K60" i="1"/>
  <c r="K36" i="1"/>
  <c r="O75" i="1"/>
  <c r="M189" i="1"/>
  <c r="O189" i="1"/>
  <c r="O161" i="1"/>
  <c r="M30" i="1"/>
  <c r="K186" i="1"/>
  <c r="M94" i="1"/>
  <c r="M87" i="1"/>
  <c r="K249" i="1"/>
  <c r="M39" i="1"/>
  <c r="M231" i="1"/>
  <c r="O18" i="1"/>
  <c r="K236" i="1"/>
  <c r="M182" i="1"/>
  <c r="K238" i="1"/>
  <c r="O47" i="1"/>
  <c r="K179" i="1"/>
  <c r="M22" i="1"/>
  <c r="M211" i="1"/>
  <c r="M81" i="1"/>
  <c r="M91" i="1"/>
  <c r="M19" i="1"/>
  <c r="O29" i="1"/>
  <c r="M71" i="1"/>
  <c r="M70" i="1"/>
  <c r="K191" i="1"/>
  <c r="K84" i="1"/>
  <c r="K31" i="1"/>
  <c r="M184" i="1"/>
  <c r="O67" i="1"/>
  <c r="O232" i="1"/>
  <c r="K68" i="1"/>
  <c r="K42" i="1"/>
  <c r="M99" i="1"/>
  <c r="M151" i="1"/>
  <c r="M139" i="1"/>
  <c r="M57" i="1"/>
  <c r="M195" i="1"/>
  <c r="K43" i="1"/>
  <c r="O206" i="1"/>
  <c r="O32" i="1"/>
  <c r="O243" i="1"/>
  <c r="K226" i="1"/>
  <c r="K200" i="1"/>
  <c r="O78" i="1"/>
  <c r="M77" i="1"/>
  <c r="M155" i="1"/>
  <c r="O229" i="1"/>
  <c r="K25" i="1"/>
  <c r="O207" i="1"/>
  <c r="K239" i="1"/>
  <c r="M237" i="1"/>
  <c r="K157" i="1"/>
  <c r="M188" i="1"/>
  <c r="O240" i="1"/>
  <c r="K26" i="1"/>
  <c r="K111" i="1"/>
  <c r="M199" i="1"/>
  <c r="M191" i="1"/>
  <c r="M186" i="1"/>
  <c r="K18" i="1"/>
  <c r="K152" i="1"/>
  <c r="K153" i="1"/>
  <c r="O231" i="1"/>
  <c r="K228" i="1"/>
  <c r="O131" i="1"/>
  <c r="O158" i="1"/>
  <c r="K207" i="1"/>
  <c r="M223" i="1"/>
  <c r="K219" i="1"/>
  <c r="O31" i="1"/>
  <c r="K173" i="1"/>
  <c r="K244" i="1"/>
  <c r="K185" i="1"/>
  <c r="K218" i="1"/>
  <c r="K237" i="1"/>
  <c r="K247" i="1"/>
  <c r="M163" i="1"/>
  <c r="O63" i="1"/>
  <c r="O245" i="1"/>
  <c r="K183" i="1"/>
  <c r="O248" i="1"/>
  <c r="K209" i="1"/>
  <c r="O216" i="1"/>
  <c r="K78" i="1"/>
  <c r="K180" i="1"/>
  <c r="M21" i="1"/>
  <c r="O237" i="1"/>
  <c r="K23" i="1"/>
  <c r="M179" i="1"/>
  <c r="K61" i="1"/>
  <c r="K220" i="1"/>
  <c r="O79" i="1"/>
  <c r="K83" i="1"/>
  <c r="K166" i="1"/>
  <c r="K73" i="1"/>
  <c r="M209" i="1"/>
  <c r="M36" i="1"/>
  <c r="O88" i="1"/>
  <c r="O37" i="1"/>
  <c r="M46" i="1"/>
  <c r="M251" i="1"/>
  <c r="M194" i="1"/>
  <c r="M203" i="1"/>
  <c r="K131" i="1"/>
  <c r="M178" i="1"/>
  <c r="O35" i="1"/>
  <c r="K77" i="1"/>
  <c r="K227" i="1"/>
  <c r="M40" i="1"/>
  <c r="M177" i="1"/>
  <c r="O82" i="1"/>
  <c r="O186" i="1"/>
  <c r="O234" i="1"/>
  <c r="O195" i="1"/>
  <c r="M156" i="1"/>
  <c r="M171" i="1"/>
  <c r="M240" i="1"/>
  <c r="M142" i="1"/>
  <c r="M103" i="1"/>
  <c r="K86" i="1"/>
  <c r="O150" i="1"/>
  <c r="K169" i="1"/>
  <c r="K167" i="1"/>
  <c r="M45" i="1"/>
  <c r="K34" i="1"/>
  <c r="M210" i="1"/>
  <c r="M232" i="1"/>
  <c r="M175" i="1"/>
  <c r="M219" i="1"/>
  <c r="K198" i="1"/>
  <c r="K37" i="1"/>
  <c r="K170" i="1"/>
  <c r="K91" i="1"/>
  <c r="M84" i="1"/>
  <c r="O203" i="1"/>
  <c r="K206" i="1"/>
  <c r="K176" i="1"/>
  <c r="K199" i="1"/>
  <c r="K55" i="1"/>
  <c r="O174" i="1"/>
  <c r="O170" i="1"/>
  <c r="O159" i="1"/>
  <c r="O223" i="1"/>
  <c r="O212" i="1"/>
  <c r="M197" i="1"/>
  <c r="O155" i="1"/>
  <c r="M88" i="1"/>
  <c r="M35" i="1"/>
  <c r="O36" i="1"/>
  <c r="O219" i="1"/>
  <c r="M127" i="1"/>
  <c r="M202" i="1"/>
  <c r="M242" i="1"/>
  <c r="K229" i="1"/>
  <c r="K48" i="1"/>
  <c r="K251" i="1"/>
  <c r="K154" i="1"/>
  <c r="K161" i="1"/>
  <c r="O24" i="1"/>
  <c r="K65" i="1"/>
  <c r="M224" i="1"/>
  <c r="O99" i="1"/>
  <c r="M222" i="1"/>
  <c r="M23" i="1"/>
  <c r="O228" i="1"/>
  <c r="O94" i="1"/>
  <c r="O179" i="1"/>
  <c r="K107" i="1"/>
  <c r="M225" i="1"/>
  <c r="O85" i="1"/>
  <c r="K103" i="1"/>
  <c r="O163" i="1"/>
  <c r="K245" i="1"/>
  <c r="M248" i="1"/>
  <c r="K41" i="1"/>
  <c r="M67" i="1"/>
  <c r="M65" i="1"/>
  <c r="M212" i="1"/>
  <c r="M47" i="1"/>
  <c r="K75" i="1"/>
  <c r="K217" i="1"/>
  <c r="M41" i="1"/>
  <c r="O81" i="1"/>
  <c r="K89" i="1"/>
  <c r="M42" i="1"/>
  <c r="M180" i="1"/>
  <c r="M52" i="1"/>
  <c r="M176" i="1"/>
  <c r="M200" i="1"/>
  <c r="O34" i="1"/>
  <c r="O239" i="1"/>
  <c r="M58" i="1"/>
  <c r="M160" i="1"/>
  <c r="M247" i="1"/>
  <c r="K52" i="1"/>
  <c r="O55" i="1"/>
  <c r="K203" i="1"/>
  <c r="M243" i="1"/>
  <c r="K71" i="1"/>
  <c r="O62" i="1"/>
  <c r="O92" i="1"/>
  <c r="O185" i="1"/>
  <c r="O210" i="1"/>
  <c r="O242" i="1"/>
  <c r="K50" i="1"/>
  <c r="O65" i="1"/>
  <c r="O52" i="1"/>
  <c r="K159" i="1"/>
  <c r="K17" i="1"/>
  <c r="K44" i="1"/>
  <c r="K66" i="1"/>
  <c r="K225" i="1"/>
  <c r="O86" i="1"/>
  <c r="O227" i="1"/>
  <c r="O57" i="1"/>
  <c r="K135" i="1"/>
  <c r="O127" i="1"/>
  <c r="M244" i="1"/>
  <c r="O204" i="1"/>
  <c r="M173" i="1"/>
  <c r="G16" i="1" l="1"/>
  <c r="G36" i="1"/>
  <c r="G246" i="1"/>
  <c r="G235" i="1"/>
  <c r="G190" i="1"/>
  <c r="G221" i="1"/>
  <c r="G234" i="1"/>
  <c r="G186" i="1"/>
  <c r="G94" i="1"/>
  <c r="G142" i="1"/>
  <c r="G237" i="1"/>
  <c r="G182" i="1"/>
  <c r="G197" i="1"/>
  <c r="G78" i="1"/>
  <c r="G67" i="1"/>
  <c r="G42" i="1"/>
  <c r="G163" i="1"/>
  <c r="G231" i="1"/>
  <c r="G48" i="1"/>
  <c r="G241" i="1"/>
  <c r="K14" i="1"/>
  <c r="G156" i="1"/>
  <c r="G82" i="1"/>
  <c r="G19" i="1"/>
  <c r="G215" i="1"/>
  <c r="G71" i="1"/>
  <c r="G52" i="1"/>
  <c r="G201" i="1"/>
  <c r="G146" i="1"/>
  <c r="G85" i="1"/>
  <c r="G188" i="1"/>
  <c r="G202" i="1"/>
  <c r="G103" i="1"/>
  <c r="G127" i="1"/>
  <c r="G204" i="1"/>
  <c r="G115" i="1"/>
  <c r="G21" i="1"/>
  <c r="G229" i="1"/>
  <c r="G61" i="1"/>
  <c r="G175" i="1"/>
  <c r="G66" i="1"/>
  <c r="G34" i="1"/>
  <c r="G173" i="1"/>
  <c r="G95" i="1"/>
  <c r="G157" i="1"/>
  <c r="G251" i="1"/>
  <c r="G164" i="1"/>
  <c r="G209" i="1"/>
  <c r="G152" i="1"/>
  <c r="G199" i="1"/>
  <c r="G167" i="1"/>
  <c r="G168" i="1"/>
  <c r="G250" i="1"/>
  <c r="G75" i="1"/>
  <c r="G239" i="1"/>
  <c r="G80" i="1"/>
  <c r="G30" i="1"/>
  <c r="G178" i="1"/>
  <c r="G135" i="1"/>
  <c r="G38" i="1"/>
  <c r="G196" i="1"/>
  <c r="G49" i="1"/>
  <c r="G123" i="1"/>
  <c r="G230" i="1"/>
  <c r="G162" i="1"/>
  <c r="G217" i="1"/>
  <c r="G43" i="1"/>
  <c r="G68" i="1"/>
  <c r="G212" i="1"/>
  <c r="G242" i="1"/>
  <c r="G131" i="1"/>
  <c r="G74" i="1"/>
  <c r="G161" i="1"/>
  <c r="G25" i="1"/>
  <c r="G73" i="1"/>
  <c r="G32" i="1"/>
  <c r="G59" i="1"/>
  <c r="G81" i="1"/>
  <c r="G172" i="1"/>
  <c r="G189" i="1"/>
  <c r="G165" i="1"/>
  <c r="G44" i="1"/>
  <c r="G65" i="1"/>
  <c r="G194" i="1"/>
  <c r="G166" i="1"/>
  <c r="G198" i="1"/>
  <c r="G93" i="1"/>
  <c r="G89" i="1"/>
  <c r="G243" i="1"/>
  <c r="G247" i="1"/>
  <c r="G53" i="1"/>
  <c r="G55" i="1"/>
  <c r="G45" i="1"/>
  <c r="G23" i="1"/>
  <c r="M14" i="1"/>
  <c r="G191" i="1"/>
  <c r="G169" i="1"/>
  <c r="G180" i="1"/>
  <c r="I14" i="1"/>
  <c r="G15" i="1"/>
  <c r="G208" i="1"/>
  <c r="G90" i="1"/>
  <c r="G20" i="1"/>
  <c r="G22" i="1"/>
  <c r="G41" i="1"/>
  <c r="G86" i="1"/>
  <c r="G207" i="1"/>
  <c r="G160" i="1"/>
  <c r="O14" i="1"/>
  <c r="G159" i="1"/>
  <c r="G79" i="1"/>
  <c r="G222" i="1"/>
  <c r="G219" i="1"/>
  <c r="G24" i="1"/>
  <c r="G31" i="1"/>
  <c r="G35" i="1"/>
  <c r="G39" i="1"/>
  <c r="G206" i="1"/>
  <c r="G77" i="1"/>
  <c r="G249" i="1"/>
  <c r="G92" i="1"/>
  <c r="G218" i="1"/>
  <c r="G227" i="1"/>
  <c r="G195" i="1"/>
  <c r="G60" i="1"/>
  <c r="G176" i="1"/>
  <c r="G205" i="1"/>
  <c r="G154" i="1"/>
  <c r="G214" i="1"/>
  <c r="G155" i="1"/>
  <c r="G150" i="1"/>
  <c r="G158" i="1"/>
  <c r="G203" i="1"/>
  <c r="G200" i="1"/>
  <c r="G228" i="1"/>
  <c r="G224" i="1"/>
  <c r="G177" i="1"/>
  <c r="G193" i="1"/>
  <c r="G26" i="1"/>
  <c r="G184" i="1"/>
  <c r="G18" i="1"/>
  <c r="G87" i="1"/>
  <c r="G192" i="1"/>
  <c r="G220" i="1"/>
  <c r="G174" i="1"/>
  <c r="G170" i="1"/>
  <c r="G240" i="1"/>
  <c r="G187" i="1"/>
  <c r="G37" i="1"/>
  <c r="G216" i="1"/>
  <c r="G139" i="1"/>
  <c r="G56" i="1"/>
  <c r="G213" i="1"/>
  <c r="G64" i="1"/>
  <c r="G57" i="1"/>
  <c r="G111" i="1"/>
  <c r="G211" i="1"/>
  <c r="G226" i="1"/>
  <c r="G183" i="1"/>
  <c r="G171" i="1"/>
  <c r="G88" i="1"/>
  <c r="G62" i="1"/>
  <c r="G51" i="1"/>
  <c r="G181" i="1"/>
  <c r="G33" i="1"/>
  <c r="G223" i="1"/>
  <c r="G179" i="1"/>
  <c r="G151" i="1"/>
  <c r="G210" i="1"/>
  <c r="G245" i="1"/>
  <c r="G233" i="1"/>
  <c r="G58" i="1"/>
  <c r="G63" i="1"/>
  <c r="G84" i="1"/>
  <c r="G47" i="1"/>
  <c r="G225" i="1"/>
  <c r="G91" i="1"/>
  <c r="G185" i="1"/>
  <c r="G29" i="1"/>
  <c r="G107" i="1"/>
  <c r="G76" i="1"/>
  <c r="G248" i="1"/>
  <c r="G54" i="1"/>
  <c r="G232" i="1"/>
  <c r="G70" i="1"/>
  <c r="G17" i="1"/>
  <c r="G252" i="1"/>
  <c r="G119" i="1"/>
  <c r="G50" i="1"/>
  <c r="G46" i="1"/>
  <c r="G153" i="1"/>
  <c r="G99" i="1"/>
  <c r="G236" i="1"/>
  <c r="G40" i="1"/>
  <c r="G83" i="1"/>
  <c r="G244" i="1"/>
  <c r="G238" i="1"/>
  <c r="G4" i="12" l="1"/>
  <c r="I4" i="12"/>
  <c r="J4" i="12"/>
  <c r="H4" i="12"/>
  <c r="I4" i="11"/>
  <c r="J4" i="11"/>
  <c r="H4" i="11"/>
  <c r="G4" i="8"/>
  <c r="G4" i="11"/>
  <c r="I4" i="3"/>
  <c r="I4" i="8"/>
  <c r="J4" i="3"/>
  <c r="J4" i="8"/>
  <c r="H4" i="3"/>
  <c r="H4" i="8"/>
  <c r="G14" i="1"/>
  <c r="G4" i="3"/>
  <c r="E4" i="11" l="1"/>
  <c r="E4" i="12"/>
  <c r="E4" i="3"/>
  <c r="E4" i="8"/>
  <c r="N4" i="10" l="1"/>
  <c r="J4" i="10"/>
  <c r="V4" i="10"/>
  <c r="E4" i="10" l="1"/>
  <c r="K60" i="20"/>
  <c r="K48" i="20" s="1"/>
  <c r="K13" i="20" s="1"/>
  <c r="K12" i="20" s="1"/>
  <c r="K11" i="20" s="1"/>
  <c r="O60" i="20"/>
  <c r="Q60" i="20"/>
  <c r="R60" i="20" l="1"/>
  <c r="L60" i="20"/>
  <c r="G48" i="20"/>
  <c r="Q48" i="20" l="1"/>
  <c r="G13" i="20"/>
  <c r="E48" i="20"/>
  <c r="R48" i="20" s="1"/>
  <c r="L48" i="20"/>
  <c r="L13" i="20" s="1"/>
  <c r="L12" i="20" s="1"/>
  <c r="L11" i="20" s="1"/>
  <c r="M60" i="20"/>
  <c r="M48" i="20" s="1"/>
  <c r="M13" i="20" s="1"/>
  <c r="M12" i="20" s="1"/>
  <c r="M11" i="20" s="1"/>
  <c r="E13" i="20" l="1"/>
  <c r="G12" i="20"/>
  <c r="E12" i="20" l="1"/>
  <c r="G11" i="20"/>
  <c r="E1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Stavar</author>
  </authors>
  <commentList>
    <comment ref="G57" authorId="0" shapeId="0" xr:uid="{2E14553B-0282-4BAC-9926-51D9954B2611}">
      <text>
        <r>
          <rPr>
            <b/>
            <sz val="9"/>
            <color indexed="81"/>
            <rFont val="Tahoma"/>
            <family val="2"/>
          </rPr>
          <t>Daniela Stavar:</t>
        </r>
        <r>
          <rPr>
            <sz val="9"/>
            <color indexed="81"/>
            <rFont val="Tahoma"/>
            <family val="2"/>
          </rPr>
          <t xml:space="preserve">
s-a scazut 29.99 lei reprez fact storno de la Perfect Medical din 31.01.2020
</t>
        </r>
      </text>
    </comment>
    <comment ref="M64" authorId="0" shapeId="0" xr:uid="{2BD10A6D-0592-4423-BFE9-0ABA005798A5}">
      <text>
        <r>
          <rPr>
            <b/>
            <sz val="9"/>
            <color indexed="81"/>
            <rFont val="Tahoma"/>
            <family val="2"/>
          </rPr>
          <t>Daniela Stavar:</t>
        </r>
        <r>
          <rPr>
            <sz val="9"/>
            <color indexed="81"/>
            <rFont val="Tahoma"/>
            <family val="2"/>
          </rPr>
          <t xml:space="preserve">
tehnodent poka , cec in 27 martie, nu este prins in raportul atasat de facturi.</t>
        </r>
      </text>
    </comment>
    <comment ref="U64" authorId="0" shapeId="0" xr:uid="{85A8D733-224B-4BC0-A66A-F266DCD479A1}">
      <text>
        <r>
          <rPr>
            <b/>
            <sz val="9"/>
            <color indexed="81"/>
            <rFont val="Tahoma"/>
            <family val="2"/>
          </rPr>
          <t>Daniela Stavar:</t>
        </r>
        <r>
          <rPr>
            <sz val="9"/>
            <color indexed="81"/>
            <rFont val="Tahoma"/>
            <family val="2"/>
          </rPr>
          <t xml:space="preserve">
tehnodent poka , cec in 27 martie, nu este prins in raportul atasat de facturi.</t>
        </r>
      </text>
    </comment>
  </commentList>
</comments>
</file>

<file path=xl/sharedStrings.xml><?xml version="1.0" encoding="utf-8"?>
<sst xmlns="http://schemas.openxmlformats.org/spreadsheetml/2006/main" count="12335" uniqueCount="1375">
  <si>
    <t xml:space="preserve">Formular:   </t>
  </si>
  <si>
    <t xml:space="preserve">BUGETUL INSTITUŢIILOR PUBLICE ŞI ACTIVITĂŢILOR FINANŢATE INTEGRAL </t>
  </si>
  <si>
    <t xml:space="preserve"> </t>
  </si>
  <si>
    <t>CA - CREDIT DE ANGAJAMENT</t>
  </si>
  <si>
    <t>CENTRALIZATOR</t>
  </si>
  <si>
    <t xml:space="preserve"> - mii lei -</t>
  </si>
  <si>
    <t>D E N U M I R E A     I N D I C A T O R I L O R</t>
  </si>
  <si>
    <t>Cod indicator</t>
  </si>
  <si>
    <t>TRIM 1</t>
  </si>
  <si>
    <t>TRIM 2</t>
  </si>
  <si>
    <t>TRIM 3</t>
  </si>
  <si>
    <t>TRIM 4</t>
  </si>
  <si>
    <t>prevedere/CB</t>
  </si>
  <si>
    <t>CA</t>
  </si>
  <si>
    <t>TOTAL VENITURI (cod 00.02+00.15+00.16+00.17+45.10)</t>
  </si>
  <si>
    <t>00.01</t>
  </si>
  <si>
    <t>I.  VENITURI CURENTE ( cod 00.03+00.12)</t>
  </si>
  <si>
    <t>00.02</t>
  </si>
  <si>
    <t>A.   VENITURI FISCALE (cod 00.10)</t>
  </si>
  <si>
    <t>00.03</t>
  </si>
  <si>
    <t>x</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</si>
  <si>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</si>
  <si>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</si>
  <si>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</si>
  <si>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</si>
  <si>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</si>
  <si>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</si>
  <si>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</si>
  <si>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</si>
  <si>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</si>
  <si>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</si>
  <si>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</si>
  <si>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</si>
  <si>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</si>
  <si>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</si>
  <si>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</si>
  <si>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</si>
  <si>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</si>
  <si>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</si>
  <si>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</si>
  <si>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</si>
  <si>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</si>
  <si>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</si>
  <si>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X</t>
  </si>
  <si>
    <t>Dividente de la societăţile şi companiile naţionale şi societăţile cu capital majoritar de stat*)</t>
  </si>
  <si>
    <t>30.10.08.03</t>
  </si>
  <si>
    <t>Venituri din utilizarea pasunilor comunale</t>
  </si>
  <si>
    <t>30.10.09</t>
  </si>
  <si>
    <t>Alte venituri din proprietate</t>
  </si>
  <si>
    <t>30.10.50</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</si>
  <si>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</si>
  <si>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</si>
  <si>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</si>
  <si>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</si>
  <si>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</si>
  <si>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</si>
  <si>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</si>
  <si>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</si>
  <si>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</si>
  <si>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</si>
  <si>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</si>
  <si>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</si>
  <si>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</si>
  <si>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</si>
  <si>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</si>
  <si>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</si>
  <si>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</si>
  <si>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</si>
  <si>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</si>
  <si>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</si>
  <si>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</si>
  <si>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</si>
  <si>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</si>
  <si>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</si>
  <si>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</si>
  <si>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</si>
  <si>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</si>
  <si>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</si>
  <si>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</si>
  <si>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</si>
  <si>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</si>
  <si>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</si>
  <si>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</si>
  <si>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</si>
  <si>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</si>
  <si>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</si>
  <si>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</si>
  <si>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</si>
  <si>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</si>
  <si>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</si>
  <si>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</si>
  <si>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</si>
  <si>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</si>
  <si>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36.10.50)</t>
  </si>
  <si>
    <t>36.10</t>
  </si>
  <si>
    <t>Alte venituri</t>
  </si>
  <si>
    <t>36.10.50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</si>
  <si>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</si>
  <si>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</si>
  <si>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</si>
  <si>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</si>
  <si>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</si>
  <si>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</si>
  <si>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</si>
  <si>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</si>
  <si>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</si>
  <si>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</si>
  <si>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</si>
  <si>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</si>
  <si>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</si>
  <si>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</si>
  <si>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</si>
  <si>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</si>
  <si>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</si>
  <si>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</si>
  <si>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</si>
  <si>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</si>
  <si>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</si>
  <si>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</si>
  <si>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</si>
  <si>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</si>
  <si>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</si>
  <si>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</si>
  <si>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</si>
  <si>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</si>
  <si>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</si>
  <si>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41.10.01+41.10.06)</t>
  </si>
  <si>
    <t>41.10</t>
  </si>
  <si>
    <t>Disponibilităţi din venituri curente constituite în depozite</t>
  </si>
  <si>
    <t>41.10.01</t>
  </si>
  <si>
    <t>Sume din excedentul anului precedent pentru acoperirea golurilor temporare de casă**)</t>
  </si>
  <si>
    <t>41.10.06</t>
  </si>
  <si>
    <t>IV.  SUBVENTII (cod 00.18)</t>
  </si>
  <si>
    <t>00.17</t>
  </si>
  <si>
    <t>SUBVENTII DE LA ALTE NIVELE ALE ADMINISTRATIEI PUBLICE (cod 42.10+43.10)</t>
  </si>
  <si>
    <t>00.18</t>
  </si>
  <si>
    <t>Subventii de la bugetul de stat (cod 42.10.11+42.10.39+42.10.43+42.10.62)</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</si>
  <si>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</si>
  <si>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</si>
  <si>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</si>
  <si>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</si>
  <si>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</si>
  <si>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</si>
  <si>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</si>
  <si>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</si>
  <si>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</si>
  <si>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SUBVENTII DE LA ALTE ADMINISTRATII (cod 43.10.09+43.10.10+43.10.14+43.10.15+43.10.16+43.10.17+43.10.19)</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</si>
  <si>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</si>
  <si>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</si>
  <si>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</si>
  <si>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</si>
  <si>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</si>
  <si>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</si>
  <si>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</si>
  <si>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</si>
  <si>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</si>
  <si>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</si>
  <si>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</si>
  <si>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</si>
  <si>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</si>
  <si>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</si>
  <si>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</si>
  <si>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</si>
  <si>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</si>
  <si>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</si>
  <si>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</si>
  <si>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</si>
  <si>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</si>
  <si>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</si>
  <si>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</si>
  <si>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</si>
  <si>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</si>
  <si>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</si>
  <si>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</si>
  <si>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primite de la UE/alti donatori in contul platilor efectuate si prefinantari  (cod 45.10.01 la 45.10.05 +45.10.07+45.10.08+45.10.15+45.10.16+45.10.17+45.10.18+45.10.19+ 45.10.20+45.10.21)</t>
  </si>
  <si>
    <t>45.10</t>
  </si>
  <si>
    <t>Fondul European de Dezvoltare Regionala ( cod 45.10.01.01 + 45.10.01.02 + 45.10.01.03)*)</t>
  </si>
  <si>
    <t>45.10.01</t>
  </si>
  <si>
    <t>Sume primite în contul plăţilor efectuate în anul curent</t>
  </si>
  <si>
    <t>45.10.01.01</t>
  </si>
  <si>
    <t>Sume primite în contul plăţilor efectuate în anii anteriori</t>
  </si>
  <si>
    <t>45.10.01.02</t>
  </si>
  <si>
    <t>Prefinanţare</t>
  </si>
  <si>
    <t>45.10.01.03</t>
  </si>
  <si>
    <t>Fondul Social European( cod 45.10.02.01+45.10.02.02+45.10.02.03)*)</t>
  </si>
  <si>
    <t>45.10.02</t>
  </si>
  <si>
    <t>45.10.02.01</t>
  </si>
  <si>
    <t>45.10.02.02</t>
  </si>
  <si>
    <t>45.10.02.03</t>
  </si>
  <si>
    <t>Fondul de Coeziune( cod 45.10.03.01+45.10.03.02+45.10.03.03)*)</t>
  </si>
  <si>
    <t>45.10.03</t>
  </si>
  <si>
    <t>45.10.03.01</t>
  </si>
  <si>
    <t>45.10.03.02</t>
  </si>
  <si>
    <t>45.10.03.03</t>
  </si>
  <si>
    <t>Fondul European Agricol de Dezvoltare Rurala ( cod 45.10.04.01 + 45.10.04.02 +45.10.04.03)*)</t>
  </si>
  <si>
    <t>45.10.04</t>
  </si>
  <si>
    <t>45.10.04.01</t>
  </si>
  <si>
    <t>45.10.04.02</t>
  </si>
  <si>
    <t>45.10.04.03</t>
  </si>
  <si>
    <t>Fondul European pentru Pescuit( cod 45.10.05.01+45.10.05.02+45.10.05.03)*)</t>
  </si>
  <si>
    <t>45.10.05</t>
  </si>
  <si>
    <t>45.10.05.01</t>
  </si>
  <si>
    <t>45.10.05.02</t>
  </si>
  <si>
    <t>45.10.05.03</t>
  </si>
  <si>
    <t>Instrumentul de Asistenta pentru Preaderare ( cod 45.10.07.01 + 45.10.07.02 + 45.10.07.03)*)</t>
  </si>
  <si>
    <t>45.10.07</t>
  </si>
  <si>
    <t>45.10.07.01</t>
  </si>
  <si>
    <t>45.10.07.02</t>
  </si>
  <si>
    <t>45.10.07.03</t>
  </si>
  <si>
    <t>Instrumentul European de Vecinatate si Parteneriat ( cod 45.10.08.01 + 45.10.08.02 + 45.10.08.03)*)</t>
  </si>
  <si>
    <t>45.10.08</t>
  </si>
  <si>
    <t>45.10.08.01</t>
  </si>
  <si>
    <t>45.10.08.02</t>
  </si>
  <si>
    <t>45.10.08.03</t>
  </si>
  <si>
    <t>Programe comunitare finantate in perioada 2007-2013   (cod 45.10.15.01 + 45.10.15.02 + 45.10.15.03)*)</t>
  </si>
  <si>
    <t>45.10.15</t>
  </si>
  <si>
    <t>45.10.15.01</t>
  </si>
  <si>
    <t>45.10.15.02</t>
  </si>
  <si>
    <t>45.10.15.03</t>
  </si>
  <si>
    <t>Alte facilitati si instrumente postaderare (cod 45.10.16.01+45.10.16.02+45.10.16.03)*)</t>
  </si>
  <si>
    <t>45.10.16</t>
  </si>
  <si>
    <t>45.10.16.01</t>
  </si>
  <si>
    <t>45.10.16.02</t>
  </si>
  <si>
    <t>45.10.16.03</t>
  </si>
  <si>
    <t>Mecanismul financiar SEE (cod 45.10.17.01+45.10.17.02+45.10.17.03)*)</t>
  </si>
  <si>
    <t>45.10.17</t>
  </si>
  <si>
    <t>45.10.17.01</t>
  </si>
  <si>
    <t>45.10.17.02</t>
  </si>
  <si>
    <t>45.10.17.03</t>
  </si>
  <si>
    <t>Mecanismul financiar norvegian (cod 45.10.18.01+45.10.18.02+45.10.18.03) *)</t>
  </si>
  <si>
    <t>45.10.18</t>
  </si>
  <si>
    <t>45.10.18.01</t>
  </si>
  <si>
    <t>45.10.18.02</t>
  </si>
  <si>
    <t>45.10.18.03</t>
  </si>
  <si>
    <t>Programul de cooperare elvetiano-roman vazand reducerea disparitatilor economice si sociale in cadrul Uniunii Europene extinse (cod 45.10.19.01+45.10.19.02) *)</t>
  </si>
  <si>
    <t>45.10.19</t>
  </si>
  <si>
    <t>45.10.19.01</t>
  </si>
  <si>
    <t>45.10.19.02</t>
  </si>
  <si>
    <t>Asistenţă tehnică pentru mecanismele financiare SEE (cod 45.10.20.01+45.10.20.02+45.10.20.03) *)</t>
  </si>
  <si>
    <t>45.10.20</t>
  </si>
  <si>
    <t>45.10.20.01</t>
  </si>
  <si>
    <t>45.10.20.02</t>
  </si>
  <si>
    <t>45.10.20.03</t>
  </si>
  <si>
    <t>Fondul naţional pentru relaţii bilaterale aferent mecanismelor financiare SEE  (cod 45.10.21.01+45.10.21.02+45.10.21.03) *)</t>
  </si>
  <si>
    <t>45.10.21</t>
  </si>
  <si>
    <t>45.10.21.01</t>
  </si>
  <si>
    <t>45.10.21.02</t>
  </si>
  <si>
    <t>45.10.21.03</t>
  </si>
  <si>
    <t>TOTAL CHELTUIELI - SECTIUNEA DE FUNCTIONARE + SECTIUNEA DE DEZVOLTARE ( cod 50.10+59.10+63.10+70.10+74.10+79.10)</t>
  </si>
  <si>
    <t>49.10</t>
  </si>
  <si>
    <t>Partea I-a SERVICII PUBLICE GENERALE (cod 54.10+55.10)</t>
  </si>
  <si>
    <t>50.10</t>
  </si>
  <si>
    <t>Alte servicii publice generale (cod 54.10.10+54.10.50)</t>
  </si>
  <si>
    <t>54.10</t>
  </si>
  <si>
    <t>Din total capitol:</t>
  </si>
  <si>
    <t>Servicii publice comunitare de evidenţă a persoanelor</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</si>
  <si>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</si>
  <si>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</si>
  <si>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</si>
  <si>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</si>
  <si>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</si>
  <si>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</si>
  <si>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</si>
  <si>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</si>
  <si>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</si>
  <si>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</si>
  <si>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</si>
  <si>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Politie locala</t>
  </si>
  <si>
    <t>61.10.03.04</t>
  </si>
  <si>
    <t>Protectie civila si protectie contra incendiilor</t>
  </si>
  <si>
    <t>61.10.05</t>
  </si>
  <si>
    <t>Alte cheltuieli în domeniul ordinii publice şi siguranţei naţionale</t>
  </si>
  <si>
    <t>61.10.50</t>
  </si>
  <si>
    <t>Partea a III-a  CHELTUIELI SOCIAL-CULTURALE ( COD 65.10+66.10+67.10+68.10)</t>
  </si>
  <si>
    <t>63.10</t>
  </si>
  <si>
    <t>Invatamant ( cod 65.10.03+65.10.04+65.10.05+65.10.07+65.10.11+65.10.50)</t>
  </si>
  <si>
    <t>65.10</t>
  </si>
  <si>
    <t>Învatamânt prescolar si primar ( COD 65.10.03.01+65.10.03.02)</t>
  </si>
  <si>
    <t>65.10.03</t>
  </si>
  <si>
    <t>Învatamânt prescolar</t>
  </si>
  <si>
    <t>65.10.03.01</t>
  </si>
  <si>
    <t>Învatamânt primar</t>
  </si>
  <si>
    <t>65.10.03.02</t>
  </si>
  <si>
    <t>Învatamânt secundar ( cod 65.10.04.01 la  cod 65.10.04.03)</t>
  </si>
  <si>
    <t>65.10.04</t>
  </si>
  <si>
    <t xml:space="preserve">Învatamânt secundar inferior   </t>
  </si>
  <si>
    <t>65.10.04.01</t>
  </si>
  <si>
    <t xml:space="preserve">Învatamânt secundar superior   </t>
  </si>
  <si>
    <t>65.10.04.02</t>
  </si>
  <si>
    <t>Invatamant profesional</t>
  </si>
  <si>
    <t>65.10.04.03</t>
  </si>
  <si>
    <t>Învatamânt postliceal</t>
  </si>
  <si>
    <t>65.10.05</t>
  </si>
  <si>
    <t>Învatamânt  nedefinibil prin nivel ( COD 65.10.07.04)</t>
  </si>
  <si>
    <t>65.10.07</t>
  </si>
  <si>
    <t>Învatamânt special</t>
  </si>
  <si>
    <t>65.10.07.04</t>
  </si>
  <si>
    <t>Servicii auxiliare pentru educatie ( cod 65.10.11.03+65.10.11.30)</t>
  </si>
  <si>
    <t>65.10.11</t>
  </si>
  <si>
    <t xml:space="preserve">Internate si cantine pentru elevi </t>
  </si>
  <si>
    <t>65.10.11.03</t>
  </si>
  <si>
    <t>Alte servicii auxiliare</t>
  </si>
  <si>
    <t>65.10.11.30</t>
  </si>
  <si>
    <t>Alte cheltuieli în domeniul învatamântului</t>
  </si>
  <si>
    <t>65.10.50</t>
  </si>
  <si>
    <t>Sanatate ( cod 66.10.06+66.10.08+66.10.50)</t>
  </si>
  <si>
    <t>66.10</t>
  </si>
  <si>
    <t>Servicii medicale în unităţi sanitare cu paturi ( cod 66.10.06.01+66.10.06.03)</t>
  </si>
  <si>
    <t>66.10.06</t>
  </si>
  <si>
    <t>Spitale generale</t>
  </si>
  <si>
    <t>66.10.06.01</t>
  </si>
  <si>
    <t>Unitati medico-sociale</t>
  </si>
  <si>
    <t>66.10.06.03</t>
  </si>
  <si>
    <t>Servicii de sanatate publica</t>
  </si>
  <si>
    <t>66.10.08</t>
  </si>
  <si>
    <t>Alte cheltuieli in domeniul sanatatii ( cod 66.10.50.50)</t>
  </si>
  <si>
    <t>66.10.50</t>
  </si>
  <si>
    <t>Alte institutii si actiuni sanitare</t>
  </si>
  <si>
    <t>66.10.50.50</t>
  </si>
  <si>
    <t>Cultura, recreere si religie ( 67.10.03+67.10.05+67.10.50)</t>
  </si>
  <si>
    <t>67.10</t>
  </si>
  <si>
    <t>Servicii culturale ( cod 67.10.03.03 la cod 67.10.03.07+67.10.03.09 la cod 67.10.03.11+67.10.03.14+67.10.03.15+67.10.03.30 )</t>
  </si>
  <si>
    <t>67.10.03</t>
  </si>
  <si>
    <t>Muzee</t>
  </si>
  <si>
    <t>67.10.03.03</t>
  </si>
  <si>
    <t>Institutii publice de spectacole si concerte</t>
  </si>
  <si>
    <t>67.10.03.04</t>
  </si>
  <si>
    <t>Scoli populare de arta si meserii</t>
  </si>
  <si>
    <t>67.10.03.05</t>
  </si>
  <si>
    <t>Case de cultura</t>
  </si>
  <si>
    <t>67.10.03.06</t>
  </si>
  <si>
    <t>Camine culturale</t>
  </si>
  <si>
    <t>67.10.03.07</t>
  </si>
  <si>
    <t>Universitati populare</t>
  </si>
  <si>
    <t>67.10.03.09</t>
  </si>
  <si>
    <t>Presa</t>
  </si>
  <si>
    <t>67.10.03.10</t>
  </si>
  <si>
    <t>Edituri</t>
  </si>
  <si>
    <t>67.10.03.11</t>
  </si>
  <si>
    <t>Centre culturale</t>
  </si>
  <si>
    <t>67.10.03.14</t>
  </si>
  <si>
    <t>Gradini botanice</t>
  </si>
  <si>
    <t>67.10.03.15</t>
  </si>
  <si>
    <t>Alte servicii culturale</t>
  </si>
  <si>
    <t>67.10.03.30</t>
  </si>
  <si>
    <t>Servicii recreative si sportive ( cod 67.10.05.01)</t>
  </si>
  <si>
    <t>67.10.05</t>
  </si>
  <si>
    <t>Sport</t>
  </si>
  <si>
    <t>67.10.05.01</t>
  </si>
  <si>
    <t>Alte servicii în domeniile culturii, recreerii si religiei</t>
  </si>
  <si>
    <t>67.10.50</t>
  </si>
  <si>
    <t>Asigurari si asistenta sociala ( cod 68.10.04 + 68.10.05 + 68.10.11 + 68.10.12 + 68.10.50)</t>
  </si>
  <si>
    <t>68.10</t>
  </si>
  <si>
    <t>Asistenta acordata persoanelor in varsta</t>
  </si>
  <si>
    <t>68.10.04</t>
  </si>
  <si>
    <t>Hrana</t>
  </si>
  <si>
    <t>20.03.01</t>
  </si>
  <si>
    <t>Medicamente</t>
  </si>
  <si>
    <t>20.04.01</t>
  </si>
  <si>
    <t>Materiale sanitare</t>
  </si>
  <si>
    <t>20.04.02</t>
  </si>
  <si>
    <t>Asistenta sociala in caz de boli si invaliditati ( cod 68.10.05.02)</t>
  </si>
  <si>
    <t>68.10.05</t>
  </si>
  <si>
    <t>Asistenta sociala  in  caz de invaliditate</t>
  </si>
  <si>
    <t>68.10.05.02</t>
  </si>
  <si>
    <t>Crese</t>
  </si>
  <si>
    <t>68.10.11</t>
  </si>
  <si>
    <t>Unitati de asistenta medico-sociale</t>
  </si>
  <si>
    <t>68.10.12</t>
  </si>
  <si>
    <t>Alte cheltuieli în domeniul asigurărilor şi asistenţei sociale (cod 68.10.50.50)</t>
  </si>
  <si>
    <t>68.10.50</t>
  </si>
  <si>
    <t>Alte cheltuieli in domeniul  asistentei  sociale</t>
  </si>
  <si>
    <t>68.10.50.50</t>
  </si>
  <si>
    <t>Partea a IV-a SERVICII SI DEZVOLTARE PUBLICA, LOCUINTE, MEDIU SI APE  (cod 70.10+74.10)</t>
  </si>
  <si>
    <t>Locuinte, servicii si dezvoltare publica ( cod 70.10.03+70.10.04+70.10.50)</t>
  </si>
  <si>
    <t>70.10</t>
  </si>
  <si>
    <t>Locuinte (cod 70.10.03.01+ 70.10.03.30)</t>
  </si>
  <si>
    <t>70.10.03</t>
  </si>
  <si>
    <t>Dezvoltarea sistemului de locuinte</t>
  </si>
  <si>
    <t>70.10.03.01</t>
  </si>
  <si>
    <t>Alte cheltuieli in domeniul locuintelor</t>
  </si>
  <si>
    <t>70.10.03.30</t>
  </si>
  <si>
    <t>Servicii şi dezvoltare publică</t>
  </si>
  <si>
    <t>70.10.04</t>
  </si>
  <si>
    <t xml:space="preserve">Alte servicii în domeniile locuintelor, serviciilor si dezvoltarii comunale </t>
  </si>
  <si>
    <t>70.10.50</t>
  </si>
  <si>
    <t>Protectia mediului ( cod 74.10.03+74.10.04+74.10.05)</t>
  </si>
  <si>
    <t>74.10</t>
  </si>
  <si>
    <t>Reducerea si controlul poluarii</t>
  </si>
  <si>
    <t>74.10.03</t>
  </si>
  <si>
    <t>Protectia biosferei si a mediului natural</t>
  </si>
  <si>
    <t>74.10.04</t>
  </si>
  <si>
    <t>Salubritate si gestiunea deseurilor (cod 74.10.05.01+74.10.05.02)</t>
  </si>
  <si>
    <t>74.10.05</t>
  </si>
  <si>
    <t>Salubritate</t>
  </si>
  <si>
    <t>74.10.05.01</t>
  </si>
  <si>
    <t>Colectarea, tratarea si distrugerea deseurilor</t>
  </si>
  <si>
    <t>74.10.05.02</t>
  </si>
  <si>
    <t xml:space="preserve">Partea a V-a ACTIUNI ECONOMICE ( cod 80.10 + 83.10 + 84.10 + 87.10) </t>
  </si>
  <si>
    <t>79.10</t>
  </si>
  <si>
    <t>Actiuni generale economice, comerciale si de munca ( cod 80.10.01)</t>
  </si>
  <si>
    <t>80.10</t>
  </si>
  <si>
    <t>Actiuni generale economice si comerciale ( cod 80.10.01.30)</t>
  </si>
  <si>
    <t>80.10.01</t>
  </si>
  <si>
    <t>Alte cheltuieli pentru actiuni generale economice si comerciale</t>
  </si>
  <si>
    <t>80.10.01.30</t>
  </si>
  <si>
    <t>Agricultura, silvicultura, piscicultura si vanatoare (cod 83.10.03+83.10.04+83.10.50)</t>
  </si>
  <si>
    <t>83.10</t>
  </si>
  <si>
    <t>Agricultura ( cod 83.10.03.07+83.10.03.30)</t>
  </si>
  <si>
    <t>83.10.03</t>
  </si>
  <si>
    <t>Camere agricole</t>
  </si>
  <si>
    <t>83.10.03.07</t>
  </si>
  <si>
    <t xml:space="preserve">Alte cheltuieli în domeniul agriculturii </t>
  </si>
  <si>
    <t>83.10.03.30</t>
  </si>
  <si>
    <t>Silvicultura</t>
  </si>
  <si>
    <t>83.10.04</t>
  </si>
  <si>
    <t>Alte cheltuieli in domeniul agriculturii, silviculturii, pisciculturii si vanatorii</t>
  </si>
  <si>
    <t>83.10.50</t>
  </si>
  <si>
    <t>Transporturi ( cod 84.10.50)</t>
  </si>
  <si>
    <t>84.10</t>
  </si>
  <si>
    <t>Alte cheltuieli în domeniul transporturilor</t>
  </si>
  <si>
    <t>84.10.50</t>
  </si>
  <si>
    <t>Alte actiuni economice ( cod 87.10.50)</t>
  </si>
  <si>
    <t>87.10</t>
  </si>
  <si>
    <t>Alte actiuni economice</t>
  </si>
  <si>
    <t>87.10.50</t>
  </si>
  <si>
    <t xml:space="preserve">Partea VII-a REZERVE, EXCEDENT / DEFICIT   </t>
  </si>
  <si>
    <t>96.10</t>
  </si>
  <si>
    <t>EXCEDENT    98.10.96 + 98.10.97</t>
  </si>
  <si>
    <t>98.10</t>
  </si>
  <si>
    <t>Excedentul secţiunii de funcţionare</t>
  </si>
  <si>
    <t>98.10.96</t>
  </si>
  <si>
    <t>Excedentul secţiunii de dezvoltare</t>
  </si>
  <si>
    <t>98.10.97</t>
  </si>
  <si>
    <r>
      <t xml:space="preserve">DEFICIT </t>
    </r>
    <r>
      <rPr>
        <vertAlign val="superscript"/>
        <sz val="11"/>
        <rFont val="Arial"/>
        <family val="2"/>
        <charset val="238"/>
      </rPr>
      <t xml:space="preserve">1) </t>
    </r>
    <r>
      <rPr>
        <sz val="11"/>
        <rFont val="Arial"/>
        <family val="2"/>
        <charset val="238"/>
      </rPr>
      <t xml:space="preserve"> 99.10.96 + 99.10.97</t>
    </r>
  </si>
  <si>
    <t>99.10</t>
  </si>
  <si>
    <t>Deficitul secţiunii de funcţionare</t>
  </si>
  <si>
    <t>99.10.96</t>
  </si>
  <si>
    <t>Deficitul secţiunii de dezvoltare</t>
  </si>
  <si>
    <t>99.10.97</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</si>
  <si>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</si>
  <si>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</si>
  <si>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</si>
  <si>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</si>
  <si>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</si>
  <si>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</si>
  <si>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</si>
  <si>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</si>
  <si>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</si>
  <si>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t>
  </si>
  <si>
    <t>TOTAL CHELTUIELI - SECTIUNEA DE FUNCTIONARE (cod 50.10+59.10+63.10+70.10+74.10+79.10)</t>
  </si>
  <si>
    <t xml:space="preserve">EXCEDENT    98.10.96 </t>
  </si>
  <si>
    <r>
      <t xml:space="preserve">DEFICIT </t>
    </r>
    <r>
      <rPr>
        <vertAlign val="superscript"/>
        <sz val="11"/>
        <rFont val="Arial"/>
        <family val="2"/>
        <charset val="238"/>
      </rPr>
      <t xml:space="preserve">1) </t>
    </r>
    <r>
      <rPr>
        <sz val="11"/>
        <rFont val="Arial"/>
        <family val="2"/>
        <charset val="238"/>
      </rPr>
      <t xml:space="preserve"> 99.10.96 </t>
    </r>
  </si>
  <si>
    <t>VENITURILE SECŢIUNII DE DEZVOLTARE (cod 00.02+ 00.15+00.16+ 00.17+45.10)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</si>
  <si>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</si>
  <si>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</si>
  <si>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</si>
  <si>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</si>
  <si>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</si>
  <si>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</si>
  <si>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</si>
  <si>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</si>
  <si>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t>
  </si>
  <si>
    <t>SUBVENTII DE LA ALTE ADMINISTRATII (cod 43.10.14+43.10.16+43.10.17+43.10.19)</t>
  </si>
  <si>
    <t>Fondul European de Dezvoltare Regionala ( cod 45.10.01.01 + 45.10.01.02 + 45.10.01.03) *)</t>
  </si>
  <si>
    <t>Fondul Social European( cod 45.10.02.01+45.10.02.02+45.10.02.03) *)</t>
  </si>
  <si>
    <t>Fondul de Coeziune( cod 45.10.03.01+45.10.03.02+45.10.03.03) *)</t>
  </si>
  <si>
    <t>Fondul  European Agricol de Dezvoltare Rurala( cod 45.10.04.01+45.10.04.02+45.10.04.03) *)</t>
  </si>
  <si>
    <t>Fondul European de Pescuit( cod 45.10.05.01+45.10.05.02+45.10.05.03) *)</t>
  </si>
  <si>
    <t>Instrumentul de Asistenta pentru Preaderare ( cod 45.10.07.01 + 45.10.07.02 + 45.10.07.03) *)</t>
  </si>
  <si>
    <t>Instrumentul European de Vecinatate si Parteneriat ( cod 45.10.08.01 + 45.10.08.02 + 45.10.08.03) *)</t>
  </si>
  <si>
    <t>Programe comunitare finantate in perioada 2007-2013   (cod 45.10.15.01 + 45.10.15.02 + 45.10.15.03) *)</t>
  </si>
  <si>
    <t>Alte facilitati si instrumente postaderare (cod 45.10.16.01+45.10.16.02+45.10.16.03) *)</t>
  </si>
  <si>
    <t>Programul de cooperare elvetiano-roman vizand reducerea disparitatilor economice si sociale in cadrul Uniunii Europene extinse (cod 45.10.19.01+45.10.19.02) *)</t>
  </si>
  <si>
    <t>TOTAL CHELTUIELI - SECTIUNEA DE DEZVOLTARE (cod 50.10+59.10+63.10+70.10+74.10+79.10)</t>
  </si>
  <si>
    <t>Partea I-a SERVICII PUBLICE GENERALE (cod 54.10)</t>
  </si>
  <si>
    <t>EXCEDENT     (98.10.97)</t>
  </si>
  <si>
    <r>
      <t xml:space="preserve">DEFICIT </t>
    </r>
    <r>
      <rPr>
        <vertAlign val="superscript"/>
        <sz val="11"/>
        <rFont val="Arial"/>
        <family val="2"/>
        <charset val="238"/>
      </rPr>
      <t xml:space="preserve">1) </t>
    </r>
    <r>
      <rPr>
        <sz val="11"/>
        <rFont val="Arial"/>
        <family val="2"/>
        <charset val="238"/>
      </rPr>
      <t xml:space="preserve"> ( 99.10.97)</t>
    </r>
  </si>
  <si>
    <t xml:space="preserve">                                                                                                                                                                                                                                                                                                                                                                                                                                                                                                                                                                                                                                                                                                                                                                                                                                                                                                                                                                                                                                                                                                                                                                                                                                         </t>
  </si>
  <si>
    <t xml:space="preserve">DIRECTOR EXECUTIV, </t>
  </si>
  <si>
    <t>SEF SERVICIU FINANCIAR, BUGET, ACHIZITII</t>
  </si>
  <si>
    <t>A. VENITURI FISCALE (cod 00.10)</t>
  </si>
  <si>
    <t xml:space="preserve">    C1.  VENITURI DIN PROPRIETATE (cod 30.10+31.10)</t>
  </si>
  <si>
    <t xml:space="preserve">    C2.  VANZARI DE BUNURI SI SERVICII (cod 33.10+34.10+35.10+36.10+37.10)</t>
  </si>
  <si>
    <t>Venituri din dobanzi(cod31.10.03)</t>
  </si>
  <si>
    <t>Transferuri voluntare, altele decât subvenţiile                                                      (cod 37.10.01 + 37.10.03 + 37.10.04 + 37.10.50)</t>
  </si>
  <si>
    <t>C. VENITURI NEFISCALE ( cod 00.13+00.14)</t>
  </si>
  <si>
    <t>A4. IMPOZITE SI TAXE PE BUNURI SI SERVICII (cod 15.10)</t>
  </si>
  <si>
    <t>Sume primite de la UE/alti donatori in contul platilor efectuate si prefinantari  (cod 45.10.01 la 5+45.10.07+45.10.08+45.10.15+45.10.16+45.10.17+45.10.18+45.10.19+ 45.10.20+45.10.21)</t>
  </si>
  <si>
    <t>IV. SUBVENTII (cod 00.18)</t>
  </si>
  <si>
    <t>Formular:</t>
  </si>
  <si>
    <t>B U G E T U L</t>
  </si>
  <si>
    <t>- Mii lei -</t>
  </si>
  <si>
    <t>PREVEDERI ANUALE</t>
  </si>
  <si>
    <t>PREVEDERI TRIMESTRIALE</t>
  </si>
  <si>
    <t xml:space="preserve">TOTAL </t>
  </si>
  <si>
    <t>din care credite bugetare destinate stingerii plăţilor restante</t>
  </si>
  <si>
    <t>Trim I</t>
  </si>
  <si>
    <t>Trim II</t>
  </si>
  <si>
    <t>Trim III</t>
  </si>
  <si>
    <t>Trim IV</t>
  </si>
  <si>
    <t>01</t>
  </si>
  <si>
    <r>
      <t xml:space="preserve">TITLUL I  CHELTUIELI DE PERSONAL   </t>
    </r>
    <r>
      <rPr>
        <b/>
        <sz val="12"/>
        <color theme="0" tint="-0.14999847407452621"/>
        <rFont val="Arial"/>
        <family val="2"/>
      </rPr>
      <t>(cod 10.01+10.02+10.03)</t>
    </r>
  </si>
  <si>
    <t>10</t>
  </si>
  <si>
    <t>10.01</t>
  </si>
  <si>
    <t>Salarii de baza</t>
  </si>
  <si>
    <t>10.01.01</t>
  </si>
  <si>
    <t>Indemnizatie de conducere</t>
  </si>
  <si>
    <t>10.01.03</t>
  </si>
  <si>
    <t>Spor de vechime</t>
  </si>
  <si>
    <t>10.01.04</t>
  </si>
  <si>
    <t>Sporuri pentru conditii de munca</t>
  </si>
  <si>
    <t>10.01.05</t>
  </si>
  <si>
    <t>Alte sporuri</t>
  </si>
  <si>
    <t>10.01.06</t>
  </si>
  <si>
    <t>Ore suplimentare</t>
  </si>
  <si>
    <t>10.01.07</t>
  </si>
  <si>
    <t>Fond de premii</t>
  </si>
  <si>
    <t>10.01.08</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</si>
  <si>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</si>
  <si>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</si>
  <si>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</si>
  <si>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</si>
  <si>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</si>
  <si>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</si>
  <si>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</si>
  <si>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</si>
  <si>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</si>
  <si>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</si>
  <si>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</si>
  <si>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</si>
  <si>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</si>
  <si>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</si>
  <si>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</si>
  <si>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</si>
  <si>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10.02</t>
  </si>
  <si>
    <t>Tichete de masa *)</t>
  </si>
  <si>
    <t>10.02.01</t>
  </si>
  <si>
    <t>Norme de hrana</t>
  </si>
  <si>
    <t>10.02.02</t>
  </si>
  <si>
    <t>Uniforme si echipament obligatoriu</t>
  </si>
  <si>
    <t>10.02.03</t>
  </si>
  <si>
    <t>Locuinta de serviciu folosita de salariat si familia sa</t>
  </si>
  <si>
    <t>10.02.04</t>
  </si>
  <si>
    <t>Transportul la si de la locul de munca</t>
  </si>
  <si>
    <t>10.02.05</t>
  </si>
  <si>
    <t>Alte drepturi salariale in natura</t>
  </si>
  <si>
    <t>10.02.30</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</si>
  <si>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</si>
  <si>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</si>
  <si>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</si>
  <si>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</si>
  <si>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</si>
  <si>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</si>
  <si>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</si>
  <si>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</si>
  <si>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</si>
  <si>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 xml:space="preserve">Prime de asigurare viaţă plătite de angajator pentru angajaţi </t>
  </si>
  <si>
    <t>10.03.05</t>
  </si>
  <si>
    <t>Contributii pentru concedii si indemnizatii</t>
  </si>
  <si>
    <t>10.03.06</t>
  </si>
  <si>
    <t>20</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</si>
  <si>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</si>
  <si>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</si>
  <si>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</si>
  <si>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</si>
  <si>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</si>
  <si>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</si>
  <si>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</si>
  <si>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</si>
  <si>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</si>
  <si>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</si>
  <si>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</si>
  <si>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</si>
  <si>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</si>
  <si>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</si>
  <si>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</si>
  <si>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</si>
  <si>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</si>
  <si>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</si>
  <si>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</si>
  <si>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</si>
  <si>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</si>
  <si>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</si>
  <si>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</si>
  <si>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</si>
  <si>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</si>
  <si>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</si>
  <si>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</si>
  <si>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Hrana pentru animale</t>
  </si>
  <si>
    <t>20.03.02</t>
  </si>
  <si>
    <t>Medicamente si materiale sanitare  (cod 20.04.01 la 20.04.04)</t>
  </si>
  <si>
    <t>20.04</t>
  </si>
  <si>
    <t xml:space="preserve">Medicamente </t>
  </si>
  <si>
    <t>Reactivi</t>
  </si>
  <si>
    <t>20.04.03</t>
  </si>
  <si>
    <t>Dezinfectanti</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</si>
  <si>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</si>
  <si>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</si>
  <si>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</si>
  <si>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</si>
  <si>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</si>
  <si>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</si>
  <si>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</si>
  <si>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</si>
  <si>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</si>
  <si>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</si>
  <si>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</si>
  <si>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</si>
  <si>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</si>
  <si>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</si>
  <si>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</si>
  <si>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</si>
  <si>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</si>
  <si>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</si>
  <si>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</si>
  <si>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</si>
  <si>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</si>
  <si>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</si>
  <si>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</si>
  <si>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</si>
  <si>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</si>
  <si>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</si>
  <si>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</si>
  <si>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armata</t>
  </si>
  <si>
    <t>20.15</t>
  </si>
  <si>
    <t>Studii si cercetari</t>
  </si>
  <si>
    <t>20.16</t>
  </si>
  <si>
    <t>Plati pentru finantarea patrimoniului genetic al animalelor</t>
  </si>
  <si>
    <t>20.18</t>
  </si>
  <si>
    <t>Contribuţii ale administratiei publice locale la realizarea unor lucrări şi servicii de interes public local, în baza unor convenţii sau contracte de asociere</t>
  </si>
  <si>
    <t>20.19</t>
  </si>
  <si>
    <t>Reabilitare infrastructura program inundatii pentru autoritati publice locale</t>
  </si>
  <si>
    <t>20.20</t>
  </si>
  <si>
    <t>Meteorologie</t>
  </si>
  <si>
    <t>20.21</t>
  </si>
  <si>
    <t>Finantarea actiunilor din domeniul apelor</t>
  </si>
  <si>
    <t>20.22</t>
  </si>
  <si>
    <t>Prevenirea si combaterea inundatiilor si ingheturilor</t>
  </si>
  <si>
    <t>20.23</t>
  </si>
  <si>
    <t>Comisioane  si alte costuri aferente imprumuturilor  (cod 20.24.01 + 20.24.02)</t>
  </si>
  <si>
    <t>20.24</t>
  </si>
  <si>
    <t>Comisioane  si alte costuri aferente imprumuturilor externe</t>
  </si>
  <si>
    <t>20.24.01</t>
  </si>
  <si>
    <t>Comisioane  si alte costuri aferente imprumuturilor interne</t>
  </si>
  <si>
    <t>20.24.02</t>
  </si>
  <si>
    <t>Cheltuieli judiciare si extrajudiciare derivate din actiuni in reprezentarea intereselor statului, potrivit dispozitiilor legale</t>
  </si>
  <si>
    <t>20.25</t>
  </si>
  <si>
    <t>Tichete cadou</t>
  </si>
  <si>
    <t>20.27</t>
  </si>
  <si>
    <t>Alte cheltuieli  (cod 20.30.01 la 20.30.04+20.30.06+20.30.07+20.30.09+20.30.30)</t>
  </si>
  <si>
    <t>20.30</t>
  </si>
  <si>
    <t>Reclama si publicitate</t>
  </si>
  <si>
    <t>20.30.01</t>
  </si>
  <si>
    <t xml:space="preserve">Protocol si reprezentare </t>
  </si>
  <si>
    <t>20.30.02</t>
  </si>
  <si>
    <t>Prime de asigurare non-viata</t>
  </si>
  <si>
    <t>20.30.03</t>
  </si>
  <si>
    <t>Chirii</t>
  </si>
  <si>
    <t>20.30.04</t>
  </si>
  <si>
    <t>Prestari servicii pentru transmiterea drepturilor</t>
  </si>
  <si>
    <t>20.30.06</t>
  </si>
  <si>
    <t>Fondul Presedintelui/Fondul conducatorului institutiei publice</t>
  </si>
  <si>
    <t>20.30.07</t>
  </si>
  <si>
    <t>Executarea silita a creantelor bugetare</t>
  </si>
  <si>
    <t>20.30.09</t>
  </si>
  <si>
    <t>Alte cheltuieli cu bunuri si servicii</t>
  </si>
  <si>
    <t>20.30.30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</si>
  <si>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</si>
  <si>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</si>
  <si>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</si>
  <si>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</si>
  <si>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</si>
  <si>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</si>
  <si>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30.02.03+30.02.05)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</si>
  <si>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</si>
  <si>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</si>
  <si>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</si>
  <si>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</si>
  <si>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</si>
  <si>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</si>
  <si>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</si>
  <si>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</si>
  <si>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</si>
  <si>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30.03.03+ 30.03.05)</t>
  </si>
  <si>
    <t>30.03</t>
  </si>
  <si>
    <t>Dobanzi aferente imprumuturilor din fondul de tezaur</t>
  </si>
  <si>
    <t>30.03.01</t>
  </si>
  <si>
    <t>Dobanda datorata trezoreriei statului</t>
  </si>
  <si>
    <t>30.03.02</t>
  </si>
  <si>
    <t>Dobanzi aferente imprumuturilor temporare din trezoreria statului</t>
  </si>
  <si>
    <t>30.03.03</t>
  </si>
  <si>
    <t>Dobanzi  la opeatiunile de leasing</t>
  </si>
  <si>
    <t>30.03.05</t>
  </si>
  <si>
    <t>Subvenţii pentru acoperirea diferenţelor de preţ şi tarif</t>
  </si>
  <si>
    <t>40.03</t>
  </si>
  <si>
    <t>Subventii pentru compensarea cresterilor neprevizionate ale preturilor la combustibili</t>
  </si>
  <si>
    <t>40.20</t>
  </si>
  <si>
    <t>Alte subvenţii</t>
  </si>
  <si>
    <t>40.30</t>
  </si>
  <si>
    <t>Fond de rezerva bugetara la dispozitia autorităţilor locale</t>
  </si>
  <si>
    <t>50.04</t>
  </si>
  <si>
    <t>Transferuri curente   (cod 51.01.01+51.01.03+51.01.05+51.01.14+51.01.15+51.01.24+51.01.26+51.01.31+51.01.39 + 51.01.46+51.01.49)</t>
  </si>
  <si>
    <t>51.01</t>
  </si>
  <si>
    <t>Transferuri catre instituţii publice</t>
  </si>
  <si>
    <t>51.01.01</t>
  </si>
  <si>
    <t xml:space="preserve">Actiuni de sanatate  </t>
  </si>
  <si>
    <t>51.01.03</t>
  </si>
  <si>
    <t>Finantarea aeroporturilor de interes local</t>
  </si>
  <si>
    <t>51.01.05</t>
  </si>
  <si>
    <t>Transferuri din bugetele consiliilor judetene pentru finantarea centrelor de zi pentru protectia copilului</t>
  </si>
  <si>
    <t>51.01.14</t>
  </si>
  <si>
    <t>Transferuri din bugetele locale pentru institutiile de asistenta sociala pentru persoanele cu handicap</t>
  </si>
  <si>
    <t>51.01.15</t>
  </si>
  <si>
    <t>Transferuri din bugetele consiliilor locale şi judeţene pentru acordarea unor ajutoare către unităţile administrativ-teritoriale în situaţii de extremă dificultate</t>
  </si>
  <si>
    <t>51.01.24</t>
  </si>
  <si>
    <t>Transferuri privind contribuţia de asigurări sociale de sănătate pentru persoanele aflate în concediu pentru creşterea copilului</t>
  </si>
  <si>
    <t>51.01.26</t>
  </si>
  <si>
    <t>Transferuri privind contribuţiile de sănătate pentru persoanele beneficiare de ajutor social</t>
  </si>
  <si>
    <t>51.01.31</t>
  </si>
  <si>
    <t>Transferuri din bugetele locale pentru finanţarea unităţilor de asistenţă socială şi medico-sociale</t>
  </si>
  <si>
    <t>51.01.39</t>
  </si>
  <si>
    <t>Transferuri din bugetele locale pentru finanţarea cheltuielilor curente din domeniul sănătăţii</t>
  </si>
  <si>
    <t>51.01.46</t>
  </si>
  <si>
    <t>Transferuri din bugetele locale pentru finanţarea camerelor agricole</t>
  </si>
  <si>
    <t>51.01.49</t>
  </si>
  <si>
    <t>A. Transferuri interne  (cod 55.01.18+ 55.01.54)</t>
  </si>
  <si>
    <t>55.01</t>
  </si>
  <si>
    <t>Alte transferuri curente interne</t>
  </si>
  <si>
    <t>55.01.18</t>
  </si>
  <si>
    <t>Transferuri pentru achitarea obligaţiilor restante  catre furnizorii de energie termica si ale centralelor de termoficare</t>
  </si>
  <si>
    <t>55.01.54</t>
  </si>
  <si>
    <t>B. Transferuri curente în străinătate (către organizaţii internaţionale)  (cod 55.02.01+55.02.04)</t>
  </si>
  <si>
    <t>55.02</t>
  </si>
  <si>
    <t>Contribuţii şi cotizaţii la organisme internaţionale</t>
  </si>
  <si>
    <t>55.02.01</t>
  </si>
  <si>
    <t>Alte transferuri curente în străinătate</t>
  </si>
  <si>
    <t>55.02.04</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</si>
  <si>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</si>
  <si>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</si>
  <si>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</si>
  <si>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</si>
  <si>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</si>
  <si>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</si>
  <si>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</si>
  <si>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</si>
  <si>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</si>
  <si>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</si>
  <si>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 xml:space="preserve">Burse </t>
  </si>
  <si>
    <t>59.01</t>
  </si>
  <si>
    <t>Ajutoare pentru daune provocate de calamităţile naturale</t>
  </si>
  <si>
    <t>59.02</t>
  </si>
  <si>
    <t>Programe pentru tineret</t>
  </si>
  <si>
    <t>59.08</t>
  </si>
  <si>
    <t>Asociatii si fundatii</t>
  </si>
  <si>
    <t>59.11</t>
  </si>
  <si>
    <t>Sustinerea cultelor</t>
  </si>
  <si>
    <t>59.12</t>
  </si>
  <si>
    <t>Contributii la salarizarea personalului neclerical</t>
  </si>
  <si>
    <t>59.15</t>
  </si>
  <si>
    <t>Despăgubiri civile</t>
  </si>
  <si>
    <t>59.17</t>
  </si>
  <si>
    <t>Sume destinate finantarii programelor sportive realizate de structurile sportive de drept privat</t>
  </si>
  <si>
    <t>59.20</t>
  </si>
  <si>
    <t>Actiuni cu caracter stiintific si social-cultural</t>
  </si>
  <si>
    <t>59.22</t>
  </si>
  <si>
    <t>Sume aferente plăţii creanţelor salariale</t>
  </si>
  <si>
    <t>59.25</t>
  </si>
  <si>
    <t>Programe si proiecte privind prevenirea si combaterea discriminarii</t>
  </si>
  <si>
    <t>59.30</t>
  </si>
  <si>
    <t>Sume alocate pentru sprijinirea construirii de locuinţe</t>
  </si>
  <si>
    <t>59.35</t>
  </si>
  <si>
    <t>Împrumuturi pentru institutii si servicii publice sau activitati finantate integral din venituri proprii</t>
  </si>
  <si>
    <t>80.03</t>
  </si>
  <si>
    <t>Alte imprumuturi</t>
  </si>
  <si>
    <t>80.30</t>
  </si>
  <si>
    <t>Rambursari de credite externe  (cod 81.01.01+81.01.02+81.01.05+81.01.06)</t>
  </si>
  <si>
    <t>81.01</t>
  </si>
  <si>
    <t>Rambursari de credite externe contractate de ordonatorii de credite</t>
  </si>
  <si>
    <t>81.01.01</t>
  </si>
  <si>
    <t>Rambursari de credite externe din fondul de garantare</t>
  </si>
  <si>
    <t>81.01.02</t>
  </si>
  <si>
    <t xml:space="preserve">Rambursari de credite aferente datoriei publice externe locale </t>
  </si>
  <si>
    <t>81.01.05</t>
  </si>
  <si>
    <t>Diferenţe de curs aferente datoriei publice externe</t>
  </si>
  <si>
    <t>81.01.06</t>
  </si>
  <si>
    <t>Rambursari de credite interne  (cod 81.02.01+81.02.02+81.02.05)</t>
  </si>
  <si>
    <t>81.02</t>
  </si>
  <si>
    <t xml:space="preserve">Rambursari de credite interne garantate </t>
  </si>
  <si>
    <t>81.02.01</t>
  </si>
  <si>
    <t>Diferenţe de curs aferente datoriei publice interne</t>
  </si>
  <si>
    <t>81.02.02</t>
  </si>
  <si>
    <t>Rambursari de credite aferente datoriei publice interne locale</t>
  </si>
  <si>
    <t>81.02.05</t>
  </si>
  <si>
    <t>Plati efectuate in anii precedenti si recuperate in anul curent (cod 85.01.01)</t>
  </si>
  <si>
    <t>85.01</t>
  </si>
  <si>
    <t>Plati efectuate in anii precedenti si recuperate in anul curent în secţiunea de funcţionare a bugetului local</t>
  </si>
  <si>
    <t>85.01.01</t>
  </si>
  <si>
    <t>Excedent 92.01.96</t>
  </si>
  <si>
    <t>92.01</t>
  </si>
  <si>
    <t>92.01.96</t>
  </si>
  <si>
    <t>Deficit 93.01.96</t>
  </si>
  <si>
    <t>93.01</t>
  </si>
  <si>
    <t>93.01.96</t>
  </si>
  <si>
    <t>Transferuri de capital  (cod 51.02.12+51.02.28+51.02.29)</t>
  </si>
  <si>
    <t>51.02</t>
  </si>
  <si>
    <t>Transferuri prentru finanţarea investiţiilor la spitale</t>
  </si>
  <si>
    <t>51.02.12</t>
  </si>
  <si>
    <t>Transferuri din bugetele locale pentru finanţarea  cheltuielilor de capital din domeniul sănătăţii</t>
  </si>
  <si>
    <t>51.02.28</t>
  </si>
  <si>
    <t>Alte transferuri de capital catre institutii publice</t>
  </si>
  <si>
    <t>51.02.29</t>
  </si>
  <si>
    <t>A. Transferuri interne  (cod 55.01.03+55.01.08 la 55.01.10 +55.01.12 + 55.01.13 +55.01.15+55.01.28+55.01.42+55.01.56)</t>
  </si>
  <si>
    <t>Programe cu finantare rambursabila</t>
  </si>
  <si>
    <t>55.01.03</t>
  </si>
  <si>
    <t>Programe PHARE şi alte programe cu finanţare nerambursabilă</t>
  </si>
  <si>
    <t>55.01.08</t>
  </si>
  <si>
    <t>Programe ISPA</t>
  </si>
  <si>
    <t>55.01.09</t>
  </si>
  <si>
    <t>Programe SAPARD</t>
  </si>
  <si>
    <t>55.01.10</t>
  </si>
  <si>
    <t>Investitii ale agentilor economici cu capital de stat</t>
  </si>
  <si>
    <t>55.01.12</t>
  </si>
  <si>
    <t>Programe de dezvoltare</t>
  </si>
  <si>
    <t>55.01.13</t>
  </si>
  <si>
    <t>Fond Roman de  Dezvoltare Sociala</t>
  </si>
  <si>
    <t>55.01.15</t>
  </si>
  <si>
    <t>Cheltuieli neeligibile ISPA</t>
  </si>
  <si>
    <t>55.01.28</t>
  </si>
  <si>
    <t>Transferuri din bugetul local către asociaţiile de dezvoltare intercomunitară</t>
  </si>
  <si>
    <t>55.01.42</t>
  </si>
  <si>
    <t>Investiţii ale regiilor autonome aeroportuare, de interes local</t>
  </si>
  <si>
    <t>55.01.56</t>
  </si>
  <si>
    <t>Programe din Fondul European de Dezvoltare Regională (FEDR ) (56.01.01 la 56.01.03)</t>
  </si>
  <si>
    <t>56.01</t>
  </si>
  <si>
    <t xml:space="preserve">Finanţarea naţională </t>
  </si>
  <si>
    <t>56.01.01</t>
  </si>
  <si>
    <t xml:space="preserve">Finanţarea externa nerambursabila  </t>
  </si>
  <si>
    <t>56.01.02</t>
  </si>
  <si>
    <t xml:space="preserve">Cheltuieli neeligibile </t>
  </si>
  <si>
    <t>56.01.03</t>
  </si>
  <si>
    <t>Programe din Fondul Social European (FSE) (56.02.01 la 56.02.03)</t>
  </si>
  <si>
    <t>56.02</t>
  </si>
  <si>
    <t>56.02.01</t>
  </si>
  <si>
    <t>56.02.02</t>
  </si>
  <si>
    <t>Cheltuieli neeligibile</t>
  </si>
  <si>
    <t>56.02.03</t>
  </si>
  <si>
    <t>Programe din Fondul de Coeziune (FC) (56.03.01 la 56.03.03)</t>
  </si>
  <si>
    <t>56.03</t>
  </si>
  <si>
    <t>56.03.01</t>
  </si>
  <si>
    <t>56.03.02</t>
  </si>
  <si>
    <t>56.03.03</t>
  </si>
  <si>
    <t>56.04</t>
  </si>
  <si>
    <t>56.04.01</t>
  </si>
  <si>
    <t>56.04.02</t>
  </si>
  <si>
    <t>56.04.03</t>
  </si>
  <si>
    <t>Programe din Fondul European pentru Pescuit (FEP) (56.05.01 la 56.05.03)</t>
  </si>
  <si>
    <t>56.05</t>
  </si>
  <si>
    <t>56.05.01</t>
  </si>
  <si>
    <t>56.05.02</t>
  </si>
  <si>
    <t>56.05.03</t>
  </si>
  <si>
    <t>Programe Instrumentul de Asistenţă pentru Preaderare (IPA) (56.07.01 la 56.07.03)</t>
  </si>
  <si>
    <t>56.07</t>
  </si>
  <si>
    <t>56.07.01</t>
  </si>
  <si>
    <t>56.07.02</t>
  </si>
  <si>
    <t>56.07.03</t>
  </si>
  <si>
    <t>Programe Instrumentul European de Vecinătate şi Parteneriat (ENPI) (56.08.01 la 56.08.03)</t>
  </si>
  <si>
    <t>56.08</t>
  </si>
  <si>
    <t>56.08.01</t>
  </si>
  <si>
    <t>56.08.02</t>
  </si>
  <si>
    <t>56.08.03</t>
  </si>
  <si>
    <t>Alte programe comunitare finantate in perioada 2007-2013 (56.15.01 la 56.15.03)</t>
  </si>
  <si>
    <t>56.15</t>
  </si>
  <si>
    <t>56.15.01</t>
  </si>
  <si>
    <t>56.15.02</t>
  </si>
  <si>
    <t>56.15.03</t>
  </si>
  <si>
    <t>Alte facilitati si instrumente postaderare (56.16.01 la 56.16.03)</t>
  </si>
  <si>
    <t>56.16</t>
  </si>
  <si>
    <t>56.16.01</t>
  </si>
  <si>
    <t>56.16.02</t>
  </si>
  <si>
    <t>56.16.03</t>
  </si>
  <si>
    <t>Mecanismul financiar SEE  (56.17.01 la 56.17.03)</t>
  </si>
  <si>
    <t>56.17</t>
  </si>
  <si>
    <t>56.17.01</t>
  </si>
  <si>
    <t>56.17.02</t>
  </si>
  <si>
    <t>56.17.03</t>
  </si>
  <si>
    <t>Mecanismul financiar norvegian (56.18.01 la 56.18.03)</t>
  </si>
  <si>
    <t>56.18</t>
  </si>
  <si>
    <t>56.18.01</t>
  </si>
  <si>
    <t>56.18.02</t>
  </si>
  <si>
    <t>56.18.03</t>
  </si>
  <si>
    <t>Programul de cooperare elvetiano-roman vizand reducerea disparitatilor economice si sociale in cadrul Uniunii Europene extinse (56.25.01 la 56.25.03)</t>
  </si>
  <si>
    <t>56.25</t>
  </si>
  <si>
    <t>56.25.01</t>
  </si>
  <si>
    <t>56.25.02</t>
  </si>
  <si>
    <t>56.25.03</t>
  </si>
  <si>
    <t>Asistenţă tehnică pentru mecanismele financiare SEE (56.27.01 la 56.27.03)</t>
  </si>
  <si>
    <t>56.27.01</t>
  </si>
  <si>
    <t>56.27.02</t>
  </si>
  <si>
    <t>56.27.03</t>
  </si>
  <si>
    <t>Fondul naţional pentru relaţii bilaterale aferent mecanismelor financiare SEE (56.28.01 la 56.28.03)</t>
  </si>
  <si>
    <t>56.28.01</t>
  </si>
  <si>
    <t>56.28.02</t>
  </si>
  <si>
    <t>56.28.03</t>
  </si>
  <si>
    <t>70</t>
  </si>
  <si>
    <r>
      <t xml:space="preserve">TITLUL XII  ACTIVE NEFINANCIARE  </t>
    </r>
    <r>
      <rPr>
        <b/>
        <sz val="12"/>
        <color theme="0" tint="-0.249977111117893"/>
        <rFont val="Arial"/>
        <family val="2"/>
      </rPr>
      <t>(cod 71.01 + 71.03)</t>
    </r>
  </si>
  <si>
    <t>Active fixe   (cod 71.01.01 la 71.01.03+71.01.30)</t>
  </si>
  <si>
    <t>71.01</t>
  </si>
  <si>
    <t>Construcţii</t>
  </si>
  <si>
    <t>71.01.01</t>
  </si>
  <si>
    <t>Maşini, echipamente si mijloace de transport</t>
  </si>
  <si>
    <t>71.01.02</t>
  </si>
  <si>
    <t>Mobilier, aparatură birotică şi alte active corporale</t>
  </si>
  <si>
    <t>71.01.03</t>
  </si>
  <si>
    <t xml:space="preserve">Alte active fixe </t>
  </si>
  <si>
    <t>71.01.30</t>
  </si>
  <si>
    <t xml:space="preserve">Reparaţii capitale aferente activelor fixe   </t>
  </si>
  <si>
    <t>71.03</t>
  </si>
  <si>
    <t>Active financiare  (cod 72.01.01)</t>
  </si>
  <si>
    <t>72.01</t>
  </si>
  <si>
    <t>Participare la capitalul social al societatilor comerciale</t>
  </si>
  <si>
    <t>72.01.01</t>
  </si>
  <si>
    <t>Rambursarea imprumuturilor contractate pentru finantarea proiectelor cu finantare UE</t>
  </si>
  <si>
    <t>81.04</t>
  </si>
  <si>
    <t>Plati efectuate in anii precedenti si recuperate in anul curent (cod 85.01.02)</t>
  </si>
  <si>
    <t>Plati efectuate in anii precedenti si recuperate in anul curent în secţiunea de dezvoltare a bugetului local</t>
  </si>
  <si>
    <t>85.01.02</t>
  </si>
  <si>
    <t>Excedent (92.01.97)</t>
  </si>
  <si>
    <t>92.01.97</t>
  </si>
  <si>
    <t>Deficit (93.01.97)</t>
  </si>
  <si>
    <t>93.01.97</t>
  </si>
  <si>
    <r>
      <t xml:space="preserve">Unitatea administrativ - teritorială :  </t>
    </r>
    <r>
      <rPr>
        <b/>
        <sz val="12"/>
        <rFont val="Arial"/>
        <family val="2"/>
      </rPr>
      <t>68.02.12 Unitati de asistenta medico-sociale CSM "SFANTUL NECTARIE"</t>
    </r>
  </si>
  <si>
    <r>
      <t xml:space="preserve">TITLUL III DOBANZI   </t>
    </r>
    <r>
      <rPr>
        <b/>
        <sz val="12"/>
        <color theme="0" tint="-0.249977111117893"/>
        <rFont val="Arial"/>
        <family val="2"/>
      </rPr>
      <t>(cod 30.01 la 30.03)</t>
    </r>
  </si>
  <si>
    <t>30</t>
  </si>
  <si>
    <r>
      <t xml:space="preserve">TITLUL IV SUBVENTII  </t>
    </r>
    <r>
      <rPr>
        <b/>
        <sz val="12"/>
        <color theme="0" tint="-0.249977111117893"/>
        <rFont val="Arial"/>
        <family val="2"/>
      </rPr>
      <t xml:space="preserve"> (cod  40.03+40.20+40.30)</t>
    </r>
  </si>
  <si>
    <t>40</t>
  </si>
  <si>
    <r>
      <t xml:space="preserve">TITLUL V FONDURI DE REZERVA  </t>
    </r>
    <r>
      <rPr>
        <b/>
        <sz val="12"/>
        <color theme="0" tint="-0.249977111117893"/>
        <rFont val="Arial"/>
        <family val="2"/>
      </rPr>
      <t>(cod 50.04)</t>
    </r>
  </si>
  <si>
    <t>50</t>
  </si>
  <si>
    <t xml:space="preserve">TITLUL VI TRANSFERURI INTRE UNITATI ALE ADMINISTRATIEI PUBLICE  (cod 51.01) </t>
  </si>
  <si>
    <t>51 SF</t>
  </si>
  <si>
    <r>
      <t xml:space="preserve">TITLUL VII ALTE TRANSFERURI   </t>
    </r>
    <r>
      <rPr>
        <b/>
        <sz val="12"/>
        <color theme="0" tint="-0.249977111117893"/>
        <rFont val="Arial"/>
        <family val="2"/>
      </rPr>
      <t>(cod 55.01+ 55.02)</t>
    </r>
  </si>
  <si>
    <t>55 SF</t>
  </si>
  <si>
    <r>
      <t xml:space="preserve">TITLUL IX  ASISTENTA SOCIALA  </t>
    </r>
    <r>
      <rPr>
        <b/>
        <sz val="12"/>
        <color theme="0" tint="-0.249977111117893"/>
        <rFont val="Arial"/>
        <family val="2"/>
      </rPr>
      <t>(cod 57.02)</t>
    </r>
  </si>
  <si>
    <t>57</t>
  </si>
  <si>
    <r>
      <t xml:space="preserve">TITLUL X ALTE CHELTUIELI </t>
    </r>
    <r>
      <rPr>
        <b/>
        <sz val="12"/>
        <color theme="0" tint="-0.249977111117893"/>
        <rFont val="Arial"/>
        <family val="2"/>
      </rPr>
      <t>(cod 59.01 + 59.02 + 59.08 +59.11 +59.12 +59.15 +59.17 +59.20+59.22 +59.25 +59.30+59.35)</t>
    </r>
  </si>
  <si>
    <t>59</t>
  </si>
  <si>
    <r>
      <t xml:space="preserve">OPERATIUNI FINANCIARE  </t>
    </r>
    <r>
      <rPr>
        <b/>
        <sz val="12"/>
        <color theme="0" tint="-0.249977111117893"/>
        <rFont val="Arial"/>
        <family val="2"/>
      </rPr>
      <t>(cod 80+81)</t>
    </r>
  </si>
  <si>
    <t>79</t>
  </si>
  <si>
    <r>
      <t xml:space="preserve">TITLUL XV ÎMPRUMUTURI </t>
    </r>
    <r>
      <rPr>
        <b/>
        <sz val="12"/>
        <color theme="0" tint="-0.249977111117893"/>
        <rFont val="Arial"/>
        <family val="2"/>
      </rPr>
      <t xml:space="preserve"> (cod 80.03+80.30)</t>
    </r>
  </si>
  <si>
    <t>80</t>
  </si>
  <si>
    <r>
      <t xml:space="preserve">TITLUL XVI RAMBURSARI DE CREDITE   </t>
    </r>
    <r>
      <rPr>
        <b/>
        <sz val="12"/>
        <color theme="0" tint="-0.249977111117893"/>
        <rFont val="Arial"/>
        <family val="2"/>
      </rPr>
      <t>(cod 81.01+81.02)</t>
    </r>
  </si>
  <si>
    <t>81</t>
  </si>
  <si>
    <r>
      <t>TITLUL XVIII PLATI EFECTUATE IN ANII PRECEDENTI SI RECUPERATE IN ANUL CURENT</t>
    </r>
    <r>
      <rPr>
        <b/>
        <sz val="12"/>
        <color theme="0" tint="-0.249977111117893"/>
        <rFont val="Arial"/>
        <family val="2"/>
      </rPr>
      <t>(85.01)</t>
    </r>
  </si>
  <si>
    <t>85</t>
  </si>
  <si>
    <t>TITLUL XIX  REZERVE, EXCEDENT/DEFICIT</t>
  </si>
  <si>
    <t>90</t>
  </si>
  <si>
    <r>
      <t xml:space="preserve">TITLUL VI TRANSFERURI INTRE UNITATI ALE ADMINISTRATIEI PUBLICE  </t>
    </r>
    <r>
      <rPr>
        <b/>
        <sz val="12"/>
        <color theme="0" tint="-0.249977111117893"/>
        <rFont val="Arial"/>
        <family val="2"/>
      </rPr>
      <t xml:space="preserve">(cod 51.02) </t>
    </r>
  </si>
  <si>
    <t xml:space="preserve">51 </t>
  </si>
  <si>
    <r>
      <t xml:space="preserve">TITLUL VII ALTE TRANSFERURI   </t>
    </r>
    <r>
      <rPr>
        <b/>
        <sz val="12"/>
        <color theme="0" tint="-0.249977111117893"/>
        <rFont val="Arial"/>
        <family val="2"/>
      </rPr>
      <t>(cod  55.01)</t>
    </r>
  </si>
  <si>
    <t xml:space="preserve">55 </t>
  </si>
  <si>
    <r>
      <t xml:space="preserve">TITLUL VIII PROIECTE CU FINANTARE DIN  FONDURI EXTERNE NERAMBURSABILE (FEN) POSTADERARE </t>
    </r>
    <r>
      <rPr>
        <b/>
        <sz val="12"/>
        <color theme="0" tint="-0.249977111117893"/>
        <rFont val="Arial"/>
        <family val="2"/>
      </rPr>
      <t>(cod 56.01 la 56.05 + cod 56.07 + 56.08 + 56.15 la 56.18 +56.25+56.27+56.28)</t>
    </r>
  </si>
  <si>
    <r>
      <t xml:space="preserve">TITLUL XIII ACTIVE FINANCIARE  </t>
    </r>
    <r>
      <rPr>
        <b/>
        <sz val="12"/>
        <color theme="0" tint="-0.249977111117893"/>
        <rFont val="Arial"/>
        <family val="2"/>
      </rPr>
      <t>(cod 72.01)</t>
    </r>
  </si>
  <si>
    <t>TITLUL XIV FONDUL NAŢIONAL DE DEZVOLTARE</t>
  </si>
  <si>
    <r>
      <t xml:space="preserve">OPERATIUNI FINANCIARE  </t>
    </r>
    <r>
      <rPr>
        <b/>
        <sz val="12"/>
        <color theme="0" tint="-0.249977111117893"/>
        <rFont val="Arial"/>
        <family val="2"/>
      </rPr>
      <t>(cod 81)</t>
    </r>
  </si>
  <si>
    <r>
      <t xml:space="preserve">TITLUL XVI RAMBURSARI DE CREDITE   </t>
    </r>
    <r>
      <rPr>
        <b/>
        <sz val="12"/>
        <color theme="0" tint="-0.249977111117893"/>
        <rFont val="Arial"/>
        <family val="2"/>
      </rPr>
      <t>(cod 81.04)</t>
    </r>
  </si>
  <si>
    <r>
      <t xml:space="preserve">TITLUL XVIII PLATI EFECTUATE IN ANII PRECEDENTI SI RECUPERATE IN ANUL CURENT </t>
    </r>
    <r>
      <rPr>
        <b/>
        <sz val="12"/>
        <color theme="0" tint="-0.249977111117893"/>
        <rFont val="Arial"/>
        <family val="2"/>
      </rPr>
      <t>(85.01)</t>
    </r>
  </si>
  <si>
    <t>POPA LUCIAN</t>
  </si>
  <si>
    <t>CAMELIA GRINDEANU</t>
  </si>
  <si>
    <r>
      <t>JUDEŢUL:</t>
    </r>
    <r>
      <rPr>
        <sz val="12"/>
        <rFont val="Arial"/>
        <family val="2"/>
        <charset val="238"/>
      </rPr>
      <t xml:space="preserve"> </t>
    </r>
    <r>
      <rPr>
        <b/>
        <sz val="12"/>
        <rFont val="Arial"/>
        <family val="2"/>
        <charset val="238"/>
      </rPr>
      <t>BUCURESTI</t>
    </r>
  </si>
  <si>
    <r>
      <t xml:space="preserve">Unitatea administrativ - teritorială :  </t>
    </r>
    <r>
      <rPr>
        <b/>
        <sz val="12"/>
        <rFont val="Arial"/>
        <family val="2"/>
        <charset val="238"/>
      </rPr>
      <t>68.10.12 Unitati de asistenta medico-sociale CSM "SFANTUL NECTARIE"</t>
    </r>
  </si>
  <si>
    <t>Cheltuieli salariale in bani  (cod 10.01.01+10.01.03 la 10.01.08 +10.01.10 la 10.01.16 +10.01.30)</t>
  </si>
  <si>
    <t>Cheltuieli salariale in natura  (cod 10.02.01 la 10.02.05+10.02.30)</t>
  </si>
  <si>
    <t>Contributii  (cod 10.03.01 la 10.03.06)</t>
  </si>
  <si>
    <r>
      <t xml:space="preserve">JUDEŢUL: </t>
    </r>
    <r>
      <rPr>
        <b/>
        <sz val="12"/>
        <rFont val="Arial"/>
        <family val="2"/>
      </rPr>
      <t>BUCURESTI</t>
    </r>
  </si>
  <si>
    <r>
      <t xml:space="preserve">Instituţia publică: </t>
    </r>
    <r>
      <rPr>
        <b/>
        <sz val="12"/>
        <rFont val="Arial"/>
        <family val="2"/>
      </rPr>
      <t xml:space="preserve">PRIMARIA SECTOR 6 </t>
    </r>
  </si>
  <si>
    <r>
      <t xml:space="preserve">TOTAL CHELTUIELI                                                                                      </t>
    </r>
    <r>
      <rPr>
        <sz val="12"/>
        <rFont val="Arial"/>
        <family val="2"/>
      </rPr>
      <t xml:space="preserve">  (SECTIUNEA DE FUNCŢIONARE+SECŢIUNEA DE DEZVOLTARE)</t>
    </r>
  </si>
  <si>
    <t>SECŢIUNEA DE FUNCŢIONARE (cod 01+79+85)</t>
  </si>
  <si>
    <r>
      <t xml:space="preserve">CHELTUIELI CURENTE </t>
    </r>
    <r>
      <rPr>
        <b/>
        <sz val="12"/>
        <color theme="0" tint="-0.249977111117893"/>
        <rFont val="Arial"/>
        <family val="2"/>
      </rPr>
      <t xml:space="preserve"> (cod 10+20+30+40+50+51SF+55SF+57+59)</t>
    </r>
  </si>
  <si>
    <r>
      <t xml:space="preserve">TITLUL II  BUNURI SI SERVICII  </t>
    </r>
    <r>
      <rPr>
        <b/>
        <sz val="12"/>
        <color theme="0" tint="-0.249977111117893"/>
        <rFont val="Arial"/>
        <family val="2"/>
      </rPr>
      <t>(cod 20.01 la 20.06+20.09 la 20.16+20.18 la 20.25+20.27+20.30)</t>
    </r>
  </si>
  <si>
    <t>SECŢIUNEA DE DEZVOLTARE (cod 51+55+56+70+79+85)</t>
  </si>
  <si>
    <r>
      <t xml:space="preserve">CHELTUIELI DE CAPITAL </t>
    </r>
    <r>
      <rPr>
        <b/>
        <sz val="12"/>
        <color theme="0" tint="-0.249977111117893"/>
        <rFont val="Arial"/>
        <family val="2"/>
      </rPr>
      <t xml:space="preserve"> (cod 71+72+75)</t>
    </r>
  </si>
  <si>
    <t>PE TITLURI DE CHELTUIELI, ARTICOLE ŞI ALINEATE, PE ANUL 2020</t>
  </si>
  <si>
    <t>SAU PARŢIAL DIN VENITURI PROPRII, PE ANUL 2020</t>
  </si>
  <si>
    <t>Buget rectificat   2020</t>
  </si>
  <si>
    <t>Propunere Buget   2021</t>
  </si>
  <si>
    <t>R</t>
  </si>
  <si>
    <t>RECTIFICAT OCTOMBRIE 2019</t>
  </si>
  <si>
    <t>SURSA E_executie</t>
  </si>
  <si>
    <t>lei</t>
  </si>
  <si>
    <t>BUGET  RECTIFICAT SEPT 2020</t>
  </si>
  <si>
    <t>platite</t>
  </si>
  <si>
    <t>ianuarie</t>
  </si>
  <si>
    <t>febr</t>
  </si>
  <si>
    <t>mart</t>
  </si>
  <si>
    <t>apr</t>
  </si>
  <si>
    <t>mai</t>
  </si>
  <si>
    <t>iun</t>
  </si>
  <si>
    <t>iul</t>
  </si>
  <si>
    <t>aug</t>
  </si>
  <si>
    <t>sept</t>
  </si>
  <si>
    <t>oct</t>
  </si>
  <si>
    <t>nov</t>
  </si>
  <si>
    <t>dec</t>
  </si>
  <si>
    <t>neplatite  la 31.03.2019 inclusiv restanta</t>
  </si>
  <si>
    <t xml:space="preserve"> neplatite la 30.04.2019</t>
  </si>
  <si>
    <t xml:space="preserve"> neplatite la           31 .05.2019</t>
  </si>
  <si>
    <t>neplatite la 30. 06. 2019</t>
  </si>
  <si>
    <t>neplatite la 31.07.2019</t>
  </si>
  <si>
    <t>neplatite la    31.08.2019</t>
  </si>
  <si>
    <t>neplatite la  30 sept 2019</t>
  </si>
  <si>
    <t>neplatite la 31 oct 2019</t>
  </si>
  <si>
    <t>neplatite la 31 oct 2020</t>
  </si>
  <si>
    <t>3 luni pl+nepl</t>
  </si>
  <si>
    <t xml:space="preserve"> platite mediu/luna</t>
  </si>
  <si>
    <t>platite an 2021</t>
  </si>
  <si>
    <t>neplatite</t>
  </si>
  <si>
    <t>total necesar an 2021</t>
  </si>
  <si>
    <t>total necesar an 2021 in mii lei</t>
  </si>
  <si>
    <t>rata infl preconizata 3%</t>
  </si>
  <si>
    <t>Fundamentare prestari servicii pe contracte pentru an 2021</t>
  </si>
  <si>
    <t xml:space="preserve">specificatie </t>
  </si>
  <si>
    <t>furnizor</t>
  </si>
  <si>
    <t>tarif</t>
  </si>
  <si>
    <t>perioada(luni)</t>
  </si>
  <si>
    <t>valoare</t>
  </si>
  <si>
    <t>obs</t>
  </si>
  <si>
    <t>abonament lege 5</t>
  </si>
  <si>
    <t>indaco</t>
  </si>
  <si>
    <t>mentenanta program contab</t>
  </si>
  <si>
    <t>infostar</t>
  </si>
  <si>
    <t>mentenanta sistem apa sterila</t>
  </si>
  <si>
    <t>iqwather</t>
  </si>
  <si>
    <t>posta electronica</t>
  </si>
  <si>
    <t>ivoa</t>
  </si>
  <si>
    <t xml:space="preserve">mentenanta + suport echipam PC </t>
  </si>
  <si>
    <t>mentenanta lift mic</t>
  </si>
  <si>
    <t>liftech</t>
  </si>
  <si>
    <t>serv stomatologice</t>
  </si>
  <si>
    <t>act dental/vizumed/zahnfee</t>
  </si>
  <si>
    <t>consultanta SSM</t>
  </si>
  <si>
    <t>vasfeb</t>
  </si>
  <si>
    <t>colectare deseuri periculoase</t>
  </si>
  <si>
    <t>best TDM</t>
  </si>
  <si>
    <t>service aparate cardio</t>
  </si>
  <si>
    <t>BTL Romania</t>
  </si>
  <si>
    <t>la interventie</t>
  </si>
  <si>
    <t>analize laborator</t>
  </si>
  <si>
    <t>synergy</t>
  </si>
  <si>
    <t>mentenanta SCIM</t>
  </si>
  <si>
    <t>control arhisoft</t>
  </si>
  <si>
    <t>service aparatura medicala</t>
  </si>
  <si>
    <t>damiro</t>
  </si>
  <si>
    <t>1200 lei/trim</t>
  </si>
  <si>
    <t>teste microb</t>
  </si>
  <si>
    <t>DSP</t>
  </si>
  <si>
    <t>de 2 ori /an</t>
  </si>
  <si>
    <t>servicii curatenie</t>
  </si>
  <si>
    <t>eurototal</t>
  </si>
  <si>
    <t xml:space="preserve"> monitorizare alarme incendiu</t>
  </si>
  <si>
    <t>pyrostop</t>
  </si>
  <si>
    <t>mentenanta ap medicala</t>
  </si>
  <si>
    <t>mentenanta lift mare</t>
  </si>
  <si>
    <t>schindler</t>
  </si>
  <si>
    <t>mentenanta charisma</t>
  </si>
  <si>
    <t>total soft</t>
  </si>
  <si>
    <t>suport tehnic charisma</t>
  </si>
  <si>
    <t>dezinsectie, dezinfectie, deratizare</t>
  </si>
  <si>
    <t>total ctr</t>
  </si>
  <si>
    <t>alte bunuri si servicii</t>
  </si>
  <si>
    <t>total 2</t>
  </si>
  <si>
    <t>medici colaboratori ( inclusiv serv stoma)</t>
  </si>
  <si>
    <t>A</t>
  </si>
  <si>
    <t>E</t>
  </si>
  <si>
    <t>psihologie</t>
  </si>
  <si>
    <t>20.01.30 A</t>
  </si>
  <si>
    <t>20.01.30 E</t>
  </si>
  <si>
    <t>alte art bugetare</t>
  </si>
  <si>
    <t>deseuri</t>
  </si>
  <si>
    <t>urban</t>
  </si>
  <si>
    <t>mentenanta website</t>
  </si>
  <si>
    <t>maniz</t>
  </si>
  <si>
    <t>PE TITLURI DE CHELTUIELI, ARTICOLE ŞI ALINEATE, PE ANUL 2021</t>
  </si>
  <si>
    <t>SAU PARŢIAL DIN VENITURI PROPRII, PE ANUL 2021</t>
  </si>
  <si>
    <t>^) Se completează de către beneficiarii FEN (PNDR 2007-2013) măsura 322 și 125 reevaluat cu finalizare 2017</t>
  </si>
  <si>
    <t>****) Se utilizează de beneficiarii FEN din perioada de programare bugetară a UE 2014-2020</t>
  </si>
  <si>
    <t>***) Se utilizează de beneficiarii FEN ( perioada de programare bugetară a UE 2007-2013) care au depus cereri de rambursare până la 31.12.2015</t>
  </si>
  <si>
    <t>**) Nu se completează în etapa de planificare</t>
  </si>
  <si>
    <t>*)  Detalierea se face numai in executie</t>
  </si>
  <si>
    <t xml:space="preserve">NOTA: </t>
  </si>
  <si>
    <t>48.10.33.02</t>
  </si>
  <si>
    <t>48.10.33.01</t>
  </si>
  <si>
    <t>48.10.33</t>
  </si>
  <si>
    <t>Asistență tehnică aferentă Mecanismelor financiare Spaţiul Economic European și Norvegian 2014-2021(cod 48.10.33.01+48.10.33.02)</t>
  </si>
  <si>
    <t>48.10.32.02</t>
  </si>
  <si>
    <t>48.10.32.01</t>
  </si>
  <si>
    <t>48.10.32</t>
  </si>
  <si>
    <t>Fondul pentru relații bilaterale aferent Mecanismelor financiare Spaţiul Economic European și Norvegian 2014-2021(cod 48.10.32.01+48.10.32.02)</t>
  </si>
  <si>
    <t>48.10.19.04</t>
  </si>
  <si>
    <t>Sume aferente alocărilor temporare de la bugetul de stat pe perioada indisponibilităților fondurilor externe nerambursabile</t>
  </si>
  <si>
    <t>48.10.19.03</t>
  </si>
  <si>
    <t>48.10.19.02</t>
  </si>
  <si>
    <t>48.10.19.01</t>
  </si>
  <si>
    <t>48.10.19</t>
  </si>
  <si>
    <t xml:space="preserve">Mecanismul  pentru Interconectarea Europei(cod 48.10.19.01+48.10.19.02+48.10.19.03+48.10.19.04) </t>
  </si>
  <si>
    <t>48.10.16.03</t>
  </si>
  <si>
    <t>Prefinanțări</t>
  </si>
  <si>
    <t>48.10.16.02</t>
  </si>
  <si>
    <t>Sume primite in contul platilor efectuate in anii anteriori</t>
  </si>
  <si>
    <t>48.10.16.01</t>
  </si>
  <si>
    <t>Sume primite in contul platilor efectuate in anul curent</t>
  </si>
  <si>
    <t>48.10.16</t>
  </si>
  <si>
    <t>Alte facilitati si instrumente postaderare (AFIP) (cod 48.10.16.01+48.10.16.02+48.10.16.03)</t>
  </si>
  <si>
    <t>48.10.15.03</t>
  </si>
  <si>
    <t>Prefinanțare</t>
  </si>
  <si>
    <t>48.10.15.02</t>
  </si>
  <si>
    <t>48.10.15.01</t>
  </si>
  <si>
    <t>48.10.15</t>
  </si>
  <si>
    <t>Alte programe  comunitare finanțate în perioada 2014-2020 (APC) ( cod 48.10.15.01+48.10.15.02+48.10.15.03)</t>
  </si>
  <si>
    <t>48.10.12.03</t>
  </si>
  <si>
    <t>48.10.12.02</t>
  </si>
  <si>
    <t>48.10.12.01</t>
  </si>
  <si>
    <t>48.10.12</t>
  </si>
  <si>
    <t xml:space="preserve">Instrumentul European de Vecinătate (ENI) (cod 48.10.12.01+48.10.12.02+48.10.12.03) </t>
  </si>
  <si>
    <t>48.10.11.03</t>
  </si>
  <si>
    <t>48.10.11.02</t>
  </si>
  <si>
    <t>48.10.11.01</t>
  </si>
  <si>
    <t>48.10.11</t>
  </si>
  <si>
    <t xml:space="preserve">Instrumentul de Asistenţă pentru Preaderare (IPA II) (cod 48.10.11.01+48.10.11.02+48.10.11.03) </t>
  </si>
  <si>
    <t>48.10.05.03</t>
  </si>
  <si>
    <t>48.10.05.02</t>
  </si>
  <si>
    <t>48.10.05.01</t>
  </si>
  <si>
    <t>48.10.05</t>
  </si>
  <si>
    <t xml:space="preserve">Fondul European  pentru Pescuit și Afaceri Maritime ( FEPAM) (cod 48.10.05.01+48.10.05.02+48.10.05.03) </t>
  </si>
  <si>
    <t>48.10.04.03</t>
  </si>
  <si>
    <t>48.10.04.02</t>
  </si>
  <si>
    <t>48.10.04.01</t>
  </si>
  <si>
    <t>48.10.04</t>
  </si>
  <si>
    <t xml:space="preserve">Fondul European Agricol de Dezvoltare Rurala  (FEADR)  (cod 48.10.04.01+48.10.04.02+48.10.04.03) </t>
  </si>
  <si>
    <t>48.10.03.03</t>
  </si>
  <si>
    <t>48.10.03.02</t>
  </si>
  <si>
    <t>48.10.03.01</t>
  </si>
  <si>
    <t>48.10.03</t>
  </si>
  <si>
    <t xml:space="preserve">Fondul de Coeziune (FC)  (cod 48.10.03.01+48.10.03.02+48.10.03.03) </t>
  </si>
  <si>
    <t>48.10.02.03</t>
  </si>
  <si>
    <t>48.10.02.02</t>
  </si>
  <si>
    <t>48.10.02.01</t>
  </si>
  <si>
    <t>48.10.02</t>
  </si>
  <si>
    <t xml:space="preserve">Fondul Social European (FSE)  (cod 48.10.02.01+48.10.02.02+48.10.02.03) </t>
  </si>
  <si>
    <t>48.10.01.03</t>
  </si>
  <si>
    <t>48.10.01.02</t>
  </si>
  <si>
    <t>48.10.01.01</t>
  </si>
  <si>
    <t>48.10.01</t>
  </si>
  <si>
    <t xml:space="preserve">Fondul European de Dezvoltare Regională (FEDR) (cod 48.10.01.01+48.10.01.02+48.10.01.03) </t>
  </si>
  <si>
    <t>48.10</t>
  </si>
  <si>
    <t>Sume primite de la UE/alti donatori in contul platilor efectuate si prefinantari aferente cadrului financiar 2014-2020 ( cod 48.10.01 la  cod 48.10.05+48.10.11+48.10.12+48.10.15+ 48.10.16+48.10.19+48.10.32+48.10.33)</t>
  </si>
  <si>
    <t>46.10.04</t>
  </si>
  <si>
    <t>Alte sume primite din fonduri de la Uniunea Europeană pentru programele operaţionale finanţate din cadrul financiar 2014-2020</t>
  </si>
  <si>
    <t>46.10</t>
  </si>
  <si>
    <t>Alte sume primite de la UE ( cod 46.10.04)</t>
  </si>
  <si>
    <t>45.10.21.04</t>
  </si>
  <si>
    <t>Corecții financiare</t>
  </si>
  <si>
    <t>Fondul naţional pentru relaţii bilaterale aferent mecanismelor financiare SEE  (cod 45.10.21.01+45.10.21.02+45.10.21.03+45.10.21.04) *)</t>
  </si>
  <si>
    <t>45.10.20.04</t>
  </si>
  <si>
    <t>Asistenţă tehnică pentru mecanismele financiare SEE (cod 45.10.20.01+45.10.20.02+45.10.20.03+45.10.20.04) *)</t>
  </si>
  <si>
    <t>45.10.19.04</t>
  </si>
  <si>
    <t>Programul de cooperare elvetiano-roman vizand reducerea disparitatilor economice si sociale in cadrul Uniunii Europene extinse (cod 45.10.19.01+45.10.19.02+45.10.19.04) *)</t>
  </si>
  <si>
    <t>45.10.18.04</t>
  </si>
  <si>
    <t>Mecanismul financiar norvegian (cod 45.10.18.01+45.10.18.02+45.10.18.03+45.10.18.04) *)</t>
  </si>
  <si>
    <t>45.10.17.04</t>
  </si>
  <si>
    <t>Mecanismul financiar SEE (cod 45.10.17.01+45.10.17.02+45.10.17.03+45.10.17.04)*)</t>
  </si>
  <si>
    <t>45.10.16.04</t>
  </si>
  <si>
    <t>Alte facilitati si instrumente postaderare (cod 45.10.16.01+45.10.16.02+45.10.16.03+45.10.16.04) *)</t>
  </si>
  <si>
    <t>45.10.15.04</t>
  </si>
  <si>
    <t>Programe comunitare finantate in perioada 2007-2013   (cod 45.10.15.01 + 45.10.15.02 + 45.10.15.03+45.10.15.04) *)</t>
  </si>
  <si>
    <t>45.10.08.04</t>
  </si>
  <si>
    <t>Instrumentul European de Vecinatate si Parteneriat ( cod 45.10.08.01 + 45.10.08.02 + 45.10.08.03+ 45.10.08.04) *)</t>
  </si>
  <si>
    <t>45.10.07.04</t>
  </si>
  <si>
    <t>Instrumentul de Asistenta pentru Preaderare ( cod 45.10.07.01 + 45.10.07.02 + 45.10.07.03+ 45.10.07.04) *)</t>
  </si>
  <si>
    <t>45.10.05.04</t>
  </si>
  <si>
    <t>Fondul European de Pescuit( cod 45.10.05.02+45.10.05.04) *)</t>
  </si>
  <si>
    <t>45.10.04.04</t>
  </si>
  <si>
    <t>Fondul  European Agricol de Dezvoltare Rurala( cod 45.10.04.01+45.10.04.02+45.10.04.03+45.10.04.04) *) ^)</t>
  </si>
  <si>
    <t>45.10.03.04</t>
  </si>
  <si>
    <t>Fondul de Coeziune( cod 45.10.03.02+45.10.03.04) *)</t>
  </si>
  <si>
    <t>45.10.02.04</t>
  </si>
  <si>
    <t>Fondul Social European( cod 45.10.02.02+45.10.02.04) *)</t>
  </si>
  <si>
    <t>45.10.01.04</t>
  </si>
  <si>
    <t>Fondul European de Dezvoltare Regionala ( cod  45.10.01.02+45.10.01.04 ) *)</t>
  </si>
  <si>
    <t>43.10.31</t>
  </si>
  <si>
    <t>Sume alocate din bugetul AFIR, pentru susținerea proiectelor din PNDR 2014-2020 ****)</t>
  </si>
  <si>
    <t>SUBVENTII DE LA ALTE ADMINISTRATII 
(cod 43.10.14+43.10.16+43.10.17+43.10.19+43.10.31)</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</si>
  <si>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</si>
  <si>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</si>
  <si>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Subventii de la bugetul de stat catre institutii publice finantate partial sau integral din venituri proprii pentru proiecte finantate din FEN postaderare***)</t>
  </si>
  <si>
    <t>Subventii de la bugetul de stat (cod 42.10.39+42.10.62+42.10.70)</t>
  </si>
  <si>
    <t>VENITURILE SECŢIUNII DE DEZVOLTARE (cod 00.02+ 00.15+00.16+ 00.17+45.10+46.10+48.10) - TOTAL</t>
  </si>
  <si>
    <t>43.10.33</t>
  </si>
  <si>
    <t>Subvenții din bugetul Fondului național unic de asigurări sociale de sănătate  pentru acoperirea creșterilor salariale</t>
  </si>
  <si>
    <t>SUBVENTII DE LA ALTE ADMINISTRATII (cod 43.10.09+43.10.10+43.10.15+43.10.33)</t>
  </si>
  <si>
    <t>41.10.11</t>
  </si>
  <si>
    <t>Împrumuturi de la bugetul local</t>
  </si>
  <si>
    <t>Alte operaţiuni financiare ( cod 41.10.06+41.10.11)</t>
  </si>
  <si>
    <t>Donaţii şi sponsorizări**)</t>
  </si>
  <si>
    <t>36.10.04</t>
  </si>
  <si>
    <t>Venituri din producerea riscurilor asigurate</t>
  </si>
  <si>
    <t>Diverse venituri (cod 36.10.04+36.10.50)</t>
  </si>
  <si>
    <t xml:space="preserve"> Venituri din dobanzi(cod31.10.03)</t>
  </si>
  <si>
    <t xml:space="preserve">Fondul European de Dezvoltare Regională (FEDR)
 (cod 48.10.01.01+48.10.01.02+48.10.01.03) </t>
  </si>
  <si>
    <t>Sume primite de la UE/alti donatori in contul platilor efectuate si prefinantari aferente cadrului financiar 2014-2020 ( cod 48.10.01 la  cod 48.10.05+48.10.11+48.10.12+48.10.15+48.10.16+48.10.19+48.10.32+48.10.33)</t>
  </si>
  <si>
    <t>Programul de cooperare elvetiano-roman vazand reducerea disparitatilor economice si sociale in cadrul Uniunii Europene extinse (cod 45.10.19.01+45.10.19.02+45.10.19.04) *)</t>
  </si>
  <si>
    <t>Alte facilitati si instrumente postaderare (cod 45.10.16.01+45.10.16.02+45.10.16.03+45.10.16.04)*)</t>
  </si>
  <si>
    <t>Programe comunitare finantate in perioada 2007-2013   (cod 45.10.15.01 + 45.10.15.02 + 45.10.15.03+ 45.10.15.04)*)</t>
  </si>
  <si>
    <t>Instrumentul European de Vecinatate si Parteneriat ( cod 45.10.08.01 + 45.10.08.02 + 45.10.08.03+ 45.10.08.04)*)</t>
  </si>
  <si>
    <t>Instrumentul de Asistenta pentru Preaderare ( cod 45.10.07.01 + 45.10.07.02 + 45.10.07.03+)45.10.07.04*)</t>
  </si>
  <si>
    <t>Fondul European pentru Pescuit( cod 45.10.05.02+45.10.05.04)*)</t>
  </si>
  <si>
    <t>Fondul European Agricol de Dezvoltare Rurala ( cod 45.10.04.01 + 45.10.04.02 +45.10.04.03+45.10.04.04)*) ^)</t>
  </si>
  <si>
    <t>Fondul de Coeziune( cod 45.10.03.02+45.10.03.04)*)</t>
  </si>
  <si>
    <t>Fondul Social European( cod 45.10.02.02+45.10.02.04)*)</t>
  </si>
  <si>
    <t>Fondul European de Dezvoltare Regionala ( cod  45.10.01.02+45.10.01.04 )*)</t>
  </si>
  <si>
    <t>Sume alocate din bugetul AFIR, pentru susținerea proiectelor din PNDR 2014-2020****)</t>
  </si>
  <si>
    <t>SUBVENTII DE LA ALTE ADMINISTRATII (cod 43.10.09+43.10.10+43.10.14+43.10.15+43.10.16+43.10.17+43.10.19+43.10.31+43.10.33)</t>
  </si>
  <si>
    <t>Subventii de la bugetul de stat (cod 42.10.11+42.10.39+42.10.43+42.10.62+42.10.70)</t>
  </si>
  <si>
    <t>Transferuri voluntare, altele decât subvenţiile (cod 37.10.01 + 37.10.03 + 37.10.04 + 37.10.50)</t>
  </si>
  <si>
    <t>Diverse venituri (cod 36.10.04 +36.10.50)</t>
  </si>
  <si>
    <t xml:space="preserve">Venituri din prestari de servicii si alte activitati 
(cod 33.10.05+33.10.08+33.10.09+33.10.13+33.10.14+33.10.16+33.10.17+33.10.19+33.10.20+33.10.21+33.10.30 la 33.10.32+33.10.50) </t>
  </si>
  <si>
    <t>TOTAL VENITURI (cod 00.02+00.15+00.16+00.17+45.10+46.10+48.10)</t>
  </si>
  <si>
    <t>Estimari</t>
  </si>
  <si>
    <t>Unitatea administrativ-teritorială: SF NECTARIE</t>
  </si>
  <si>
    <t>ANEXA III</t>
  </si>
  <si>
    <t>- Fiecare capitol, subcapitol şi paragraf de cheltuieli se detaliază în mod corespunzător, conform clasificaţiei economice.</t>
  </si>
  <si>
    <t>1) finantat din excedentul anilor precedenti</t>
  </si>
  <si>
    <r>
      <t xml:space="preserve">DEFICIT </t>
    </r>
    <r>
      <rPr>
        <vertAlign val="superscript"/>
        <sz val="14"/>
        <rFont val="Times New Roman"/>
        <family val="1"/>
      </rPr>
      <t xml:space="preserve">1) </t>
    </r>
    <r>
      <rPr>
        <sz val="14"/>
        <rFont val="Times New Roman"/>
        <family val="1"/>
      </rPr>
      <t xml:space="preserve"> ( 99.10.97)</t>
    </r>
  </si>
  <si>
    <t>Agricultura, silvicultura, piscicultura si vanatoare
 (cod 83.10.03+83.10.04+83.10.50)</t>
  </si>
  <si>
    <t>74.10.50</t>
  </si>
  <si>
    <t>Alte servicii în domeniul protecției mediului</t>
  </si>
  <si>
    <t>Protectia mediului ( cod 74.10.03+74.10.04+74.10.05+74.10.50)</t>
  </si>
  <si>
    <t>Locuinte, servicii si dezvoltare publica
 ( cod 70.10.03+70.10.04+70.10.50)</t>
  </si>
  <si>
    <t>Asigurari si asistenta sociala ( cod   68.10.05 + 68.10.11 + 68.10.12 + 68.10.50)</t>
  </si>
  <si>
    <t>Invatamant
 ( cod 65.10.03+65.10.04+65.10.05+65.10.07+65.10.11+65.10.50)</t>
  </si>
  <si>
    <t>Partea a III-a  CHELTUIELI SOCIAL-CULTURALE 
( cod 65.10+66.10+67.10+68.10)</t>
  </si>
  <si>
    <t>51.10.01.03</t>
  </si>
  <si>
    <t>Autorităţi executive</t>
  </si>
  <si>
    <t>51.10.01</t>
  </si>
  <si>
    <t>Autoritati executive si legislative   (cod 51.10.01.03)</t>
  </si>
  <si>
    <t>51.10</t>
  </si>
  <si>
    <t>Autoritati publice si actiuni externe   (cod 51.10.01)</t>
  </si>
  <si>
    <t>Partea I-a SERVICII PUBLICE GENERALE (cod 51.10+ 54.10)</t>
  </si>
  <si>
    <t>TOTAL CHELTUIELI - SECTIUNEA DE DEZVOLTARE 
(cod 50.10+59.10+63.10+70.10+74.10+79.10)</t>
  </si>
  <si>
    <r>
      <t xml:space="preserve">DEFICIT </t>
    </r>
    <r>
      <rPr>
        <vertAlign val="superscript"/>
        <sz val="14"/>
        <rFont val="Times New Roman"/>
        <family val="1"/>
      </rPr>
      <t xml:space="preserve">1) </t>
    </r>
    <r>
      <rPr>
        <sz val="14"/>
        <rFont val="Times New Roman"/>
        <family val="1"/>
      </rPr>
      <t xml:space="preserve"> 99.10.96 </t>
    </r>
  </si>
  <si>
    <t>Locuinte, servicii si dezvoltare publica 
( cod 70.10.03+70.10.04+70.10.50)</t>
  </si>
  <si>
    <t>Asigurari si asistenta sociala ( cod  68.10.05 + 68.10.11 + 68.10.12 + 68.10.50)</t>
  </si>
  <si>
    <t>Servicii medicale în unităţi sanitare cu paturi
 ( cod 66.10.06.01+66.10.06.03)</t>
  </si>
  <si>
    <t>Învatamânt prescolar si primar ( cod 65.10.03.01+65.10.03.02)</t>
  </si>
  <si>
    <t>Invatamant 
( cod 65.10.03+65.10.04+65.10.05+65.10.07+65.10.11+65.10.50)</t>
  </si>
  <si>
    <t>Partea I-a SERVICII PUBLICE GENERALE (cod  54.10+55.10)</t>
  </si>
  <si>
    <t>TOTAL CHELTUIELI - SECTIUNEA DE FUNCTIONARE 
(cod 50.10+59.10+63.10+70.10+74.10+79.10)</t>
  </si>
  <si>
    <r>
      <t xml:space="preserve">DEFICIT </t>
    </r>
    <r>
      <rPr>
        <vertAlign val="superscript"/>
        <sz val="14"/>
        <rFont val="Times New Roman"/>
        <family val="1"/>
      </rPr>
      <t xml:space="preserve">1) </t>
    </r>
    <r>
      <rPr>
        <sz val="14"/>
        <rFont val="Times New Roman"/>
        <family val="1"/>
      </rPr>
      <t xml:space="preserve"> 99.10.96 + 99.10.97</t>
    </r>
  </si>
  <si>
    <t>Ordine publica si siguranta nationala
 ( cod 61.10.03+61.10.05+61.10.50)</t>
  </si>
  <si>
    <t>TOTAL CHELTUIELI
 - SECTIUNEA DE FUNCTIONARE + SECTIUNEA DE DEZVOLTARE ( cod 50.10+59.10+63.10+70.10+74.10+79.10)</t>
  </si>
  <si>
    <t>ANEXA IV</t>
  </si>
  <si>
    <t>Buget 2022</t>
  </si>
  <si>
    <t>SAU PARŢIAL DIN VENITURI PROPRII, PE ANUL 2022 ŞI  ESTIMĂRI  PENTRU ANII 2023-2025 - VENITURI</t>
  </si>
  <si>
    <t>SAU PARŢIAL DIN VENITURI PROPRII, PE ANUL 2022 ŞI  ESTIMĂRI  PENTRU ANII 2023-2025 - CHELTUIELI</t>
  </si>
  <si>
    <t xml:space="preserve"> PROPUNERE B U G E T </t>
  </si>
  <si>
    <t>PE TITLURI DE CHELTUIELI, ARTICOLE ŞI ALINEATE, PE ANUL 2022</t>
  </si>
  <si>
    <t>Propunere Buget  2022</t>
  </si>
  <si>
    <t>CHELTUIELI CURENTE  (cod 10+20+30+40+50+51SF+55SF+57+59)</t>
  </si>
  <si>
    <t>TITLUL I  CHELTUIELI DE PERSONAL   (cod 10.01+10.02+10.03)</t>
  </si>
  <si>
    <t>Indemnizatii de hrana</t>
  </si>
  <si>
    <t>10.01.17</t>
  </si>
  <si>
    <r>
      <t xml:space="preserve">Cheltuieli salariale in natura </t>
    </r>
    <r>
      <rPr>
        <b/>
        <sz val="12"/>
        <color indexed="55"/>
        <rFont val="Arial"/>
        <family val="2"/>
      </rPr>
      <t xml:space="preserve"> (cod 10.02.01 la 10.02.05+10.02.30)</t>
    </r>
  </si>
  <si>
    <t>Tichete de vacanta</t>
  </si>
  <si>
    <t>10.02.06</t>
  </si>
  <si>
    <r>
      <t xml:space="preserve">Contributii </t>
    </r>
    <r>
      <rPr>
        <b/>
        <sz val="12"/>
        <color indexed="55"/>
        <rFont val="Arial"/>
        <family val="2"/>
      </rPr>
      <t xml:space="preserve"> (cod 10.03.01 la 10.03.06)</t>
    </r>
  </si>
  <si>
    <t>Contributia asiguratorie pentru munca 2,25%</t>
  </si>
  <si>
    <t>10.03.07</t>
  </si>
  <si>
    <t>trim 3 executie mii lei rotunjit</t>
  </si>
  <si>
    <t>tr 4</t>
  </si>
  <si>
    <t>TITLUL II  BUNURI SI SERVICII  (cod 20.01 la 20.06+20.09 la 20.16+20.18 la 20.25+20.27+20.30)</t>
  </si>
  <si>
    <t>TITLUL III DOBANZI   (cod 30.01 la 30.03)</t>
  </si>
  <si>
    <t>TITLUL IV SUBVENTII   (cod  40.03+40.20+40.30)</t>
  </si>
  <si>
    <t>TITLUL V FONDURI DE REZERVA  (cod 50.04)</t>
  </si>
  <si>
    <t>TITLUL VII ALTE TRANSFERURI   (cod 55.01+ 55.02)</t>
  </si>
  <si>
    <t>TITLUL IX  ASISTENTA SOCIALA  (cod 57.02)</t>
  </si>
  <si>
    <t>TITLUL X ALTE CHELTUIELI (cod 59.01 + 59.02 + 59.08 +59.11 +59.12 +59.15 +59.17 +59.20+59.22 +59.25 +59.30+59.35)</t>
  </si>
  <si>
    <t>OPERATIUNI FINANCIARE  (cod 80+81)</t>
  </si>
  <si>
    <t>TITLUL XV ÎMPRUMUTURI  (cod 80.03+80.30)</t>
  </si>
  <si>
    <t>TITLUL XVI RAMBURSARI DE CREDITE   (cod 81.01+81.02)</t>
  </si>
  <si>
    <t>TITLUL XVIII PLATI EFECTUATE IN ANII PRECEDENTI SI RECUPERATE IN ANUL CURENT(85.01)</t>
  </si>
  <si>
    <t xml:space="preserve">TITLUL VI TRANSFERURI INTRE UNITATI ALE ADMINISTRATIEI PUBLICE  (cod 51.02) </t>
  </si>
  <si>
    <t>TITLUL VII ALTE TRANSFERURI   (cod  55.01)</t>
  </si>
  <si>
    <t>TITLUL VIII PROIECTE CU FINANTARE DIN  FONDURI EXTERNE NERAMBURSABILE (FEN) POSTADERARE (cod 56.01 la 56.05 + cod 56.07 + 56.08 + 56.15 la 56.18 +56.25+56.27+56.28)</t>
  </si>
  <si>
    <t>CHELTUIELI DE CAPITAL  (cod 71+72+75)</t>
  </si>
  <si>
    <t>TITLUL XII  ACTIVE NEFINANCIARE  (cod 71.01 + 71.03)</t>
  </si>
  <si>
    <t>TITLUL XIII ACTIVE FINANCIARE  (cod 72.01)</t>
  </si>
  <si>
    <t>OPERATIUNI FINANCIARE  (cod 81)</t>
  </si>
  <si>
    <t>TITLUL XVI RAMBURSARI DE CREDITE   (cod 81.04)</t>
  </si>
  <si>
    <t>TITLUL XVIII PLATI EFECTUATE IN ANII PRECEDENTI SI RECUPERATE IN ANUL CURENT (85.01)</t>
  </si>
  <si>
    <t>LUCIAN GRIGORE POPA</t>
  </si>
  <si>
    <t>Cantitate</t>
  </si>
  <si>
    <t>Valoare</t>
  </si>
  <si>
    <t>Ecograf</t>
  </si>
  <si>
    <t>Sistem integrat de testare efort cardio</t>
  </si>
  <si>
    <t>Nebulizator</t>
  </si>
  <si>
    <t>Incubator pentru indicatori biologici</t>
  </si>
  <si>
    <t>Totem</t>
  </si>
  <si>
    <t>Litere volumetrice luminoase</t>
  </si>
  <si>
    <t>Autoturism</t>
  </si>
  <si>
    <t>Back-up sistem</t>
  </si>
  <si>
    <t>Laptop</t>
  </si>
  <si>
    <t>ANEXA 2</t>
  </si>
  <si>
    <t>Lista obiectivelor de investiții pe anul 2022</t>
  </si>
  <si>
    <t>în mii LEI</t>
  </si>
  <si>
    <t>Nr.crt.</t>
  </si>
  <si>
    <t>Explicații</t>
  </si>
  <si>
    <t>u.m.</t>
  </si>
  <si>
    <t>Valoare totală</t>
  </si>
  <si>
    <t>I</t>
  </si>
  <si>
    <t>TOTAL CAPITOL  68.02.12 Unități de asistență medico-sociale CSM "SFÂNTUL NECTARIE"</t>
  </si>
  <si>
    <t>Din care:</t>
  </si>
  <si>
    <t>A. Lucrări în continuare</t>
  </si>
  <si>
    <t>B. Lucrări noi</t>
  </si>
  <si>
    <t>II</t>
  </si>
  <si>
    <t>C. Achiziții de bunuri și alte cheltuieli de investiții</t>
  </si>
  <si>
    <t>Dotări independente :</t>
  </si>
  <si>
    <t>bucată</t>
  </si>
  <si>
    <t>1</t>
  </si>
  <si>
    <t>Dermatoscop</t>
  </si>
  <si>
    <t>2</t>
  </si>
  <si>
    <t>III</t>
  </si>
  <si>
    <t>Cheltuieli pentru elaborarea studiilor de prefezabilitate, a studiilor fezabilitate, proiectelor și altor studii aferente obiectivelor de investiții</t>
  </si>
  <si>
    <t>Art. Bugetar</t>
  </si>
  <si>
    <t>Check</t>
  </si>
  <si>
    <t>TOTAL</t>
  </si>
  <si>
    <t>Camera Video ORL</t>
  </si>
  <si>
    <t>Masina de spalat instrumentar</t>
  </si>
  <si>
    <t>Sonda ultrasunet Musculo-scheletal</t>
  </si>
  <si>
    <t>Electrocardiograf cu 12 canale</t>
  </si>
  <si>
    <t>Tija ORL ( 0 grade)</t>
  </si>
  <si>
    <t>Cantar taliometru</t>
  </si>
  <si>
    <t>Soft radiant cu licenta ( citire CT, RMN, radiografii)</t>
  </si>
  <si>
    <t>Desktop</t>
  </si>
  <si>
    <t>DIRECTOR,</t>
  </si>
  <si>
    <t>SEF SERVICIU FINANCIAR</t>
  </si>
  <si>
    <t>JUDEŢUL:BUCURESTI</t>
  </si>
  <si>
    <t>DIRECTOR ,</t>
  </si>
  <si>
    <t xml:space="preserve">Ecograf </t>
  </si>
  <si>
    <t>Combina fizioterapie</t>
  </si>
  <si>
    <t>Imprimanta multifunctionala</t>
  </si>
  <si>
    <t>Aparat terapie unde scurte</t>
  </si>
  <si>
    <t>Aparat terapie shockwave</t>
  </si>
  <si>
    <t>Aparat fizioterapie ultrasunet</t>
  </si>
  <si>
    <t>Aparat pentru magnetoterapie MDF</t>
  </si>
  <si>
    <t>Aparat drenaj limfatic</t>
  </si>
  <si>
    <t xml:space="preserve">Aparat fizioterapie cu laser </t>
  </si>
  <si>
    <t>Cada medicala cu dus subacvatic</t>
  </si>
  <si>
    <t>Aparat diatermie TECAR</t>
  </si>
  <si>
    <t>februarie</t>
  </si>
  <si>
    <t>martie</t>
  </si>
  <si>
    <t>aprilie</t>
  </si>
  <si>
    <t>iunie</t>
  </si>
  <si>
    <t>iulie</t>
  </si>
  <si>
    <t>august</t>
  </si>
  <si>
    <t>septembrie</t>
  </si>
  <si>
    <t>octombrie</t>
  </si>
  <si>
    <t>noiembrie</t>
  </si>
  <si>
    <t>decembrie</t>
  </si>
  <si>
    <t>PLATITORI</t>
  </si>
  <si>
    <t>CASMB</t>
  </si>
  <si>
    <t>buget</t>
  </si>
  <si>
    <t>executie</t>
  </si>
  <si>
    <t>SITUATIA  COMPARATIVA A VENITURILOR REALIZATE FATA DE PREVEDERILE BUGETULUI 2022</t>
  </si>
  <si>
    <t>AN 2022</t>
  </si>
  <si>
    <t>% structura incasari an 2021-luni din total</t>
  </si>
  <si>
    <t>% structura incasari CASMB/platitori din total incasari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</si>
</sst>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dd\ mmm"/>
    <numFmt numFmtId="166" formatCode="0.0"/>
    <numFmt numFmtId="167" formatCode="_-* #,##0.00\ _l_e_i_-;\-* #,##0.00\ _l_e_i_-;_-* &quot;-&quot;??\ _l_e_i_-;_-@_-"/>
    <numFmt numFmtId="168" formatCode="_(* #,##0_);_(* \(#,##0\);_(* &quot;-&quot;??_);_(@_)"/>
  </numFmts>
  <fonts count="80" x14ac:knownFonts="1">
    <font>
      <sz val="10"/>
      <name val="Arial"/>
      <family val="2"/>
      <charset val="23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ahoma"/>
      <family val="2"/>
      <charset val="238"/>
    </font>
    <font>
      <b/>
      <sz val="11"/>
      <name val="Arial"/>
      <family val="2"/>
      <charset val="238"/>
    </font>
    <font>
      <sz val="11"/>
      <name val="Arial"/>
      <family val="2"/>
      <charset val="238"/>
    </font>
    <font>
      <sz val="10"/>
      <name val="Arial"/>
      <family val="2"/>
      <charset val="238"/>
    </font>
    <font>
      <sz val="9"/>
      <name val="Arial"/>
      <family val="2"/>
      <charset val="238"/>
    </font>
    <font>
      <b/>
      <sz val="10"/>
      <name val="Arial"/>
      <family val="2"/>
      <charset val="238"/>
    </font>
    <font>
      <b/>
      <sz val="14"/>
      <name val="Arial"/>
      <family val="2"/>
      <charset val="238"/>
    </font>
    <font>
      <b/>
      <strike/>
      <sz val="11"/>
      <name val="Arial"/>
      <family val="2"/>
      <charset val="238"/>
    </font>
    <font>
      <strike/>
      <sz val="11"/>
      <name val="Arial"/>
      <family val="2"/>
      <charset val="238"/>
    </font>
    <font>
      <b/>
      <sz val="12"/>
      <name val="Arial"/>
      <family val="2"/>
      <charset val="238"/>
    </font>
    <font>
      <sz val="12"/>
      <name val="Arial"/>
      <family val="2"/>
      <charset val="238"/>
    </font>
    <font>
      <vertAlign val="superscript"/>
      <sz val="11"/>
      <name val="Arial"/>
      <family val="2"/>
      <charset val="238"/>
    </font>
    <font>
      <sz val="10"/>
      <name val="Arial"/>
      <family val="2"/>
    </font>
    <font>
      <sz val="11"/>
      <name val="Arial"/>
      <family val="2"/>
    </font>
    <font>
      <b/>
      <sz val="11"/>
      <name val="Arial"/>
      <family val="2"/>
    </font>
    <font>
      <b/>
      <sz val="10"/>
      <name val="Arial"/>
      <family val="2"/>
    </font>
    <font>
      <i/>
      <sz val="10"/>
      <name val="Arial"/>
      <family val="2"/>
      <charset val="238"/>
    </font>
    <font>
      <b/>
      <sz val="12"/>
      <name val="Arial"/>
      <family val="2"/>
    </font>
    <font>
      <i/>
      <sz val="11"/>
      <name val="Arial"/>
      <family val="2"/>
    </font>
    <font>
      <i/>
      <sz val="11"/>
      <name val="Arial"/>
      <family val="2"/>
      <charset val="238"/>
    </font>
    <font>
      <sz val="12"/>
      <name val="Arial"/>
      <family val="2"/>
    </font>
    <font>
      <b/>
      <sz val="12"/>
      <color theme="0" tint="-0.249977111117893"/>
      <name val="Arial"/>
      <family val="2"/>
    </font>
    <font>
      <b/>
      <sz val="12"/>
      <color theme="0" tint="-0.14999847407452621"/>
      <name val="Arial"/>
      <family val="2"/>
    </font>
    <font>
      <i/>
      <sz val="10"/>
      <name val="Arial"/>
      <family val="2"/>
    </font>
    <font>
      <i/>
      <sz val="12"/>
      <name val="Arial"/>
      <family val="2"/>
    </font>
    <font>
      <b/>
      <strike/>
      <sz val="10"/>
      <name val="Arial"/>
      <family val="2"/>
    </font>
    <font>
      <i/>
      <strike/>
      <sz val="10"/>
      <name val="Arial"/>
      <family val="2"/>
    </font>
    <font>
      <sz val="11"/>
      <color theme="1"/>
      <name val="Calibri"/>
      <family val="2"/>
      <scheme val="minor"/>
    </font>
    <font>
      <sz val="10"/>
      <name val="Tahoma"/>
      <family val="2"/>
    </font>
    <font>
      <b/>
      <i/>
      <sz val="12"/>
      <name val="Arial"/>
      <family val="2"/>
      <charset val="238"/>
    </font>
    <font>
      <sz val="11"/>
      <name val="Calibri"/>
      <family val="2"/>
      <scheme val="minor"/>
    </font>
    <font>
      <b/>
      <sz val="11"/>
      <name val="Calibri"/>
      <family val="2"/>
      <scheme val="minor"/>
    </font>
    <font>
      <sz val="11"/>
      <color rgb="FFFF0000"/>
      <name val="Arial"/>
      <family val="2"/>
      <charset val="238"/>
    </font>
    <font>
      <sz val="11"/>
      <color theme="9" tint="0.39997558519241921"/>
      <name val="Arial"/>
      <family val="2"/>
      <charset val="238"/>
    </font>
    <font>
      <b/>
      <sz val="11"/>
      <color rgb="FF0070C0"/>
      <name val="Arial"/>
      <family val="2"/>
      <charset val="238"/>
    </font>
    <font>
      <sz val="12"/>
      <name val="Calibri"/>
      <family val="2"/>
      <scheme val="minor"/>
    </font>
    <font>
      <sz val="12"/>
      <color theme="0"/>
      <name val="Arial"/>
      <family val="2"/>
    </font>
    <font>
      <sz val="12"/>
      <color theme="1"/>
      <name val="Calibri"/>
      <family val="2"/>
      <scheme val="minor"/>
    </font>
    <font>
      <b/>
      <sz val="12"/>
      <name val="Calibri"/>
      <family val="2"/>
      <scheme val="minor"/>
    </font>
    <font>
      <b/>
      <sz val="12"/>
      <name val="Times New Roman"/>
      <family val="1"/>
    </font>
    <font>
      <sz val="11"/>
      <color theme="1"/>
      <name val="Calibri"/>
      <family val="2"/>
      <charset val="238"/>
      <scheme val="minor"/>
    </font>
    <font>
      <sz val="11"/>
      <color theme="1"/>
      <name val="Arial"/>
      <family val="2"/>
    </font>
    <font>
      <b/>
      <sz val="16"/>
      <name val="Arial"/>
      <family val="2"/>
    </font>
    <font>
      <b/>
      <strike/>
      <sz val="12"/>
      <name val="Arial"/>
      <family val="2"/>
    </font>
    <font>
      <i/>
      <strike/>
      <sz val="12"/>
      <name val="Arial"/>
      <family val="2"/>
    </font>
    <font>
      <b/>
      <i/>
      <sz val="12"/>
      <name val="Arial"/>
      <family val="2"/>
    </font>
    <font>
      <b/>
      <sz val="9"/>
      <color indexed="81"/>
      <name val="Tahoma"/>
      <family val="2"/>
    </font>
    <font>
      <sz val="9"/>
      <color indexed="81"/>
      <name val="Tahoma"/>
      <family val="2"/>
    </font>
    <font>
      <sz val="8"/>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2"/>
      <color theme="1"/>
      <name val="Times New Roman"/>
      <family val="2"/>
      <charset val="238"/>
    </font>
    <font>
      <sz val="12"/>
      <name val="Times New Roman"/>
      <family val="1"/>
      <charset val="238"/>
    </font>
    <font>
      <b/>
      <sz val="12"/>
      <name val="Times New Roman"/>
      <family val="1"/>
      <charset val="238"/>
    </font>
    <font>
      <sz val="12"/>
      <color indexed="8"/>
      <name val="Times New Roman"/>
      <family val="1"/>
      <charset val="238"/>
    </font>
    <font>
      <b/>
      <strike/>
      <sz val="12"/>
      <name val="Times New Roman"/>
      <family val="1"/>
      <charset val="238"/>
    </font>
    <font>
      <strike/>
      <sz val="12"/>
      <name val="Times New Roman"/>
      <family val="1"/>
      <charset val="238"/>
    </font>
    <font>
      <sz val="14"/>
      <name val="Times New Roman"/>
      <family val="1"/>
    </font>
    <font>
      <b/>
      <sz val="14"/>
      <name val="Times New Roman"/>
      <family val="1"/>
    </font>
    <font>
      <vertAlign val="superscript"/>
      <sz val="14"/>
      <name val="Times New Roman"/>
      <family val="1"/>
    </font>
    <font>
      <b/>
      <sz val="12"/>
      <color indexed="55"/>
      <name val="Arial"/>
      <family val="2"/>
    </font>
    <font>
      <b/>
      <i/>
      <sz val="10"/>
      <name val="Arial"/>
      <family val="2"/>
    </font>
    <font>
      <b/>
      <i/>
      <sz val="11"/>
      <name val="Arial"/>
      <family val="2"/>
    </font>
    <font>
      <sz val="12"/>
      <name val="Times New Roman"/>
      <family val="1"/>
    </font>
    <font>
      <b/>
      <sz val="12"/>
      <color theme="1"/>
      <name val="Times New Roman"/>
      <family val="1"/>
    </font>
    <font>
      <sz val="12"/>
      <color theme="1"/>
      <name val="Times New Roman"/>
      <family val="1"/>
    </font>
    <font>
      <b/>
      <sz val="11"/>
      <color theme="1"/>
      <name val="Times New Roman"/>
      <family val="1"/>
    </font>
    <font>
      <sz val="11"/>
      <color theme="1"/>
      <name val="Times New Roman"/>
      <family val="1"/>
    </font>
    <font>
      <b/>
      <sz val="14"/>
      <color theme="1"/>
      <name val="Times New Roman"/>
      <family val="1"/>
    </font>
    <font>
      <sz val="8"/>
      <name val="Arial"/>
      <family val="2"/>
      <charset val="238"/>
    </font>
  </fonts>
  <fills count="13">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13"/>
        <bgColor indexed="34"/>
      </patternFill>
    </fill>
    <fill>
      <patternFill patternType="solid">
        <fgColor rgb="FF92D050"/>
        <bgColor indexed="64"/>
      </patternFill>
    </fill>
    <fill>
      <patternFill patternType="solid">
        <fgColor theme="0" tint="-4.9989318521683403E-2"/>
        <bgColor indexed="64"/>
      </patternFill>
    </fill>
    <fill>
      <patternFill patternType="solid">
        <fgColor theme="3" tint="0.79998168889431442"/>
        <bgColor indexed="64"/>
      </patternFill>
    </fill>
  </fills>
  <borders count="181">
    <border>
      <left/>
      <right/>
      <top/>
      <bottom/>
      <diagonal/>
    </border>
    <border>
      <left/>
      <right/>
      <top/>
      <bottom style="thin">
        <color indexed="8"/>
      </bottom>
      <diagonal/>
    </border>
    <border>
      <left style="hair">
        <color indexed="8"/>
      </left>
      <right/>
      <top style="thin">
        <color indexed="8"/>
      </top>
      <bottom/>
      <diagonal/>
    </border>
    <border>
      <left/>
      <right style="hair">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hair">
        <color indexed="8"/>
      </left>
      <right/>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thin">
        <color indexed="8"/>
      </left>
      <right/>
      <top style="hair">
        <color indexed="8"/>
      </top>
      <bottom/>
      <diagonal/>
    </border>
    <border>
      <left style="thin">
        <color indexed="8"/>
      </left>
      <right/>
      <top style="hair">
        <color indexed="8"/>
      </top>
      <bottom style="thin">
        <color indexed="8"/>
      </bottom>
      <diagonal/>
    </border>
    <border>
      <left/>
      <right style="hair">
        <color indexed="8"/>
      </right>
      <top style="thin">
        <color indexed="8"/>
      </top>
      <bottom style="hair">
        <color indexed="8"/>
      </bottom>
      <diagonal/>
    </border>
    <border>
      <left/>
      <right style="hair">
        <color indexed="8"/>
      </right>
      <top style="hair">
        <color indexed="8"/>
      </top>
      <bottom/>
      <diagonal/>
    </border>
    <border>
      <left/>
      <right style="hair">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64"/>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medium">
        <color indexed="64"/>
      </left>
      <right style="hair">
        <color indexed="8"/>
      </right>
      <top style="hair">
        <color indexed="8"/>
      </top>
      <bottom style="medium">
        <color indexed="64"/>
      </bottom>
      <diagonal/>
    </border>
    <border>
      <left style="hair">
        <color indexed="8"/>
      </left>
      <right style="medium">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hair">
        <color indexed="64"/>
      </left>
      <right style="medium">
        <color indexed="8"/>
      </right>
      <top style="hair">
        <color indexed="64"/>
      </top>
      <bottom style="hair">
        <color indexed="64"/>
      </bottom>
      <diagonal/>
    </border>
    <border>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right style="hair">
        <color indexed="64"/>
      </right>
      <top style="hair">
        <color indexed="64"/>
      </top>
      <bottom style="hair">
        <color indexed="8"/>
      </bottom>
      <diagonal/>
    </border>
    <border>
      <left style="hair">
        <color indexed="64"/>
      </left>
      <right/>
      <top style="hair">
        <color indexed="64"/>
      </top>
      <bottom style="hair">
        <color indexed="8"/>
      </bottom>
      <diagonal/>
    </border>
    <border>
      <left style="hair">
        <color indexed="64"/>
      </left>
      <right style="medium">
        <color indexed="8"/>
      </right>
      <top style="hair">
        <color indexed="8"/>
      </top>
      <bottom/>
      <diagonal/>
    </border>
    <border>
      <left style="hair">
        <color indexed="64"/>
      </left>
      <right style="hair">
        <color indexed="64"/>
      </right>
      <top style="hair">
        <color indexed="8"/>
      </top>
      <bottom/>
      <diagonal/>
    </border>
    <border>
      <left style="medium">
        <color indexed="64"/>
      </left>
      <right style="hair">
        <color indexed="64"/>
      </right>
      <top style="hair">
        <color indexed="8"/>
      </top>
      <bottom/>
      <diagonal/>
    </border>
    <border>
      <left style="hair">
        <color indexed="64"/>
      </left>
      <right style="medium">
        <color indexed="8"/>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medium">
        <color indexed="64"/>
      </left>
      <right style="hair">
        <color indexed="64"/>
      </right>
      <top style="hair">
        <color indexed="8"/>
      </top>
      <bottom style="hair">
        <color indexed="8"/>
      </bottom>
      <diagonal/>
    </border>
    <border>
      <left style="hair">
        <color indexed="64"/>
      </left>
      <right style="medium">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medium">
        <color indexed="64"/>
      </left>
      <right style="hair">
        <color indexed="64"/>
      </right>
      <top style="hair">
        <color indexed="64"/>
      </top>
      <bottom style="hair">
        <color indexed="8"/>
      </bottom>
      <diagonal/>
    </border>
    <border>
      <left style="hair">
        <color indexed="64"/>
      </left>
      <right style="medium">
        <color indexed="8"/>
      </right>
      <top/>
      <bottom/>
      <diagonal/>
    </border>
    <border>
      <left style="hair">
        <color indexed="64"/>
      </left>
      <right/>
      <top/>
      <bottom/>
      <diagonal/>
    </border>
    <border>
      <left style="medium">
        <color indexed="64"/>
      </left>
      <right style="hair">
        <color indexed="64"/>
      </right>
      <top/>
      <bottom/>
      <diagonal/>
    </border>
    <border>
      <left style="hair">
        <color indexed="8"/>
      </left>
      <right style="medium">
        <color indexed="8"/>
      </right>
      <top style="hair">
        <color indexed="8"/>
      </top>
      <bottom/>
      <diagonal/>
    </border>
    <border>
      <left style="hair">
        <color indexed="8"/>
      </left>
      <right/>
      <top style="hair">
        <color indexed="8"/>
      </top>
      <bottom/>
      <diagonal/>
    </border>
    <border>
      <left style="medium">
        <color indexed="64"/>
      </left>
      <right style="hair">
        <color indexed="8"/>
      </right>
      <top style="hair">
        <color indexed="8"/>
      </top>
      <bottom/>
      <diagonal/>
    </border>
    <border>
      <left style="hair">
        <color indexed="8"/>
      </left>
      <right style="medium">
        <color indexed="8"/>
      </right>
      <top/>
      <bottom/>
      <diagonal/>
    </border>
    <border>
      <left style="hair">
        <color indexed="8"/>
      </left>
      <right/>
      <top/>
      <bottom/>
      <diagonal/>
    </border>
    <border>
      <left style="medium">
        <color indexed="64"/>
      </left>
      <right style="hair">
        <color indexed="8"/>
      </right>
      <top/>
      <bottom/>
      <diagonal/>
    </border>
    <border>
      <left style="hair">
        <color indexed="8"/>
      </left>
      <right style="medium">
        <color indexed="8"/>
      </right>
      <top/>
      <bottom style="hair">
        <color indexed="8"/>
      </bottom>
      <diagonal/>
    </border>
    <border>
      <left style="medium">
        <color indexed="64"/>
      </left>
      <right style="hair">
        <color indexed="8"/>
      </right>
      <top/>
      <bottom style="hair">
        <color indexed="8"/>
      </bottom>
      <diagonal/>
    </border>
    <border>
      <left style="medium">
        <color indexed="64"/>
      </left>
      <right/>
      <top style="hair">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64"/>
      </left>
      <right style="hair">
        <color indexed="8"/>
      </right>
      <top style="thin">
        <color indexed="8"/>
      </top>
      <bottom style="hair">
        <color indexed="8"/>
      </bottom>
      <diagonal/>
    </border>
    <border>
      <left style="medium">
        <color indexed="64"/>
      </left>
      <right style="hair">
        <color indexed="8"/>
      </right>
      <top style="hair">
        <color indexed="8"/>
      </top>
      <bottom style="thin">
        <color indexed="8"/>
      </bottom>
      <diagonal/>
    </border>
    <border>
      <left style="hair">
        <color indexed="8"/>
      </left>
      <right style="medium">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top style="hair">
        <color indexed="64"/>
      </top>
      <bottom style="hair">
        <color indexed="8"/>
      </bottom>
      <diagonal/>
    </border>
    <border>
      <left style="medium">
        <color indexed="64"/>
      </left>
      <right style="hair">
        <color indexed="8"/>
      </right>
      <top style="hair">
        <color indexed="64"/>
      </top>
      <bottom style="hair">
        <color indexed="8"/>
      </bottom>
      <diagonal/>
    </border>
    <border>
      <left style="hair">
        <color indexed="64"/>
      </left>
      <right style="medium">
        <color indexed="8"/>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right style="hair">
        <color indexed="8"/>
      </right>
      <top style="medium">
        <color indexed="64"/>
      </top>
      <bottom style="hair">
        <color indexed="8"/>
      </bottom>
      <diagonal/>
    </border>
    <border>
      <left/>
      <right/>
      <top style="medium">
        <color indexed="64"/>
      </top>
      <bottom style="hair">
        <color indexed="8"/>
      </bottom>
      <diagonal/>
    </border>
    <border>
      <left style="medium">
        <color indexed="64"/>
      </left>
      <right/>
      <top style="medium">
        <color indexed="64"/>
      </top>
      <bottom style="hair">
        <color indexed="8"/>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diagonal/>
    </border>
    <border>
      <left/>
      <right/>
      <top/>
      <bottom style="thin">
        <color indexed="64"/>
      </bottom>
      <diagonal/>
    </border>
    <border>
      <left style="medium">
        <color indexed="64"/>
      </left>
      <right/>
      <top style="hair">
        <color indexed="8"/>
      </top>
      <bottom style="medium">
        <color indexed="64"/>
      </bottom>
      <diagonal/>
    </border>
    <border>
      <left style="medium">
        <color indexed="64"/>
      </left>
      <right/>
      <top style="hair">
        <color indexed="8"/>
      </top>
      <bottom/>
      <diagonal/>
    </border>
    <border>
      <left style="hair">
        <color indexed="8"/>
      </left>
      <right style="medium">
        <color indexed="64"/>
      </right>
      <top style="hair">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8"/>
      </left>
      <right style="medium">
        <color indexed="64"/>
      </right>
      <top/>
      <bottom/>
      <diagonal/>
    </border>
    <border>
      <left style="medium">
        <color indexed="64"/>
      </left>
      <right style="hair">
        <color indexed="8"/>
      </right>
      <top style="medium">
        <color indexed="64"/>
      </top>
      <bottom style="medium">
        <color indexed="64"/>
      </bottom>
      <diagonal/>
    </border>
    <border>
      <left style="thin">
        <color indexed="8"/>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right style="hair">
        <color indexed="8"/>
      </right>
      <top style="hair">
        <color indexed="8"/>
      </top>
      <bottom style="medium">
        <color indexed="64"/>
      </bottom>
      <diagonal/>
    </border>
    <border>
      <left style="hair">
        <color indexed="8"/>
      </left>
      <right style="hair">
        <color indexed="8"/>
      </right>
      <top/>
      <bottom style="medium">
        <color indexed="64"/>
      </bottom>
      <diagonal/>
    </border>
    <border>
      <left style="hair">
        <color indexed="8"/>
      </left>
      <right style="medium">
        <color indexed="64"/>
      </right>
      <top style="hair">
        <color indexed="8"/>
      </top>
      <bottom style="medium">
        <color indexed="64"/>
      </bottom>
      <diagonal/>
    </border>
    <border>
      <left style="medium">
        <color indexed="64"/>
      </left>
      <right style="hair">
        <color indexed="8"/>
      </right>
      <top style="medium">
        <color indexed="64"/>
      </top>
      <bottom style="hair">
        <color indexed="8"/>
      </bottom>
      <diagonal/>
    </border>
    <border>
      <left style="medium">
        <color indexed="64"/>
      </left>
      <right style="hair">
        <color indexed="8"/>
      </right>
      <top style="medium">
        <color indexed="64"/>
      </top>
      <bottom/>
      <diagonal/>
    </border>
    <border>
      <left style="medium">
        <color indexed="64"/>
      </left>
      <right style="hair">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hair">
        <color indexed="8"/>
      </left>
      <right style="medium">
        <color indexed="64"/>
      </right>
      <top style="thin">
        <color indexed="8"/>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25" fillId="0" borderId="0" applyNumberFormat="0" applyFill="0" applyBorder="0" applyAlignment="0" applyProtection="0"/>
    <xf numFmtId="0" fontId="9" fillId="0" borderId="0"/>
    <xf numFmtId="0" fontId="12" fillId="0" borderId="0"/>
    <xf numFmtId="0" fontId="12" fillId="0" borderId="0"/>
    <xf numFmtId="0" fontId="12" fillId="0" borderId="0"/>
    <xf numFmtId="0" fontId="21" fillId="0" borderId="0"/>
    <xf numFmtId="0" fontId="21" fillId="0" borderId="0"/>
    <xf numFmtId="0" fontId="21" fillId="0" borderId="0"/>
    <xf numFmtId="0" fontId="36" fillId="0" borderId="0"/>
    <xf numFmtId="0" fontId="37" fillId="0" borderId="0"/>
    <xf numFmtId="0" fontId="21" fillId="0" borderId="0"/>
    <xf numFmtId="9" fontId="36"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0" fontId="7" fillId="0" borderId="0"/>
    <xf numFmtId="0" fontId="49" fillId="0" borderId="0"/>
    <xf numFmtId="0" fontId="50" fillId="0" borderId="0"/>
    <xf numFmtId="164" fontId="6" fillId="0" borderId="0" applyFont="0" applyFill="0" applyBorder="0" applyAlignment="0" applyProtection="0"/>
    <xf numFmtId="0" fontId="6" fillId="0" borderId="0"/>
    <xf numFmtId="0" fontId="5" fillId="0" borderId="0"/>
    <xf numFmtId="0" fontId="4" fillId="0" borderId="0"/>
    <xf numFmtId="0" fontId="61" fillId="0" borderId="0"/>
    <xf numFmtId="0" fontId="3" fillId="0" borderId="0"/>
    <xf numFmtId="0" fontId="3" fillId="0" borderId="0"/>
    <xf numFmtId="0" fontId="12" fillId="0" borderId="0"/>
    <xf numFmtId="0" fontId="12" fillId="0" borderId="0"/>
    <xf numFmtId="43" fontId="3" fillId="0" borderId="0" applyFont="0" applyFill="0" applyBorder="0" applyAlignment="0" applyProtection="0"/>
    <xf numFmtId="167" fontId="49"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61" fillId="0" borderId="0" applyFont="0" applyFill="0" applyBorder="0" applyAlignment="0" applyProtection="0"/>
    <xf numFmtId="0" fontId="21" fillId="0" borderId="0"/>
    <xf numFmtId="0" fontId="21" fillId="0" borderId="0"/>
    <xf numFmtId="0" fontId="2" fillId="0" borderId="0"/>
    <xf numFmtId="0" fontId="2" fillId="0" borderId="0"/>
    <xf numFmtId="0" fontId="1" fillId="0" borderId="0"/>
    <xf numFmtId="164" fontId="1" fillId="0" borderId="0" applyFont="0" applyFill="0" applyBorder="0" applyAlignment="0" applyProtection="0"/>
    <xf numFmtId="0" fontId="1" fillId="0" borderId="0"/>
  </cellStyleXfs>
  <cellXfs count="1579">
    <xf numFmtId="0" fontId="0" fillId="0" borderId="0" xfId="0"/>
    <xf numFmtId="0" fontId="24" fillId="12" borderId="51" xfId="0" applyFont="1" applyFill="1" applyBorder="1" applyAlignment="1">
      <alignment horizontal="center"/>
    </xf>
    <xf numFmtId="0" fontId="11" fillId="0" borderId="0" xfId="2" applyFont="1" applyFill="1" applyAlignment="1">
      <alignment horizontal="left" vertical="center"/>
    </xf>
    <xf numFmtId="0" fontId="11" fillId="0" borderId="0" xfId="0" applyFont="1" applyFill="1"/>
    <xf numFmtId="49" fontId="10" fillId="0" borderId="0" xfId="2" applyNumberFormat="1" applyFont="1" applyFill="1" applyBorder="1" applyAlignment="1"/>
    <xf numFmtId="0" fontId="10" fillId="0" borderId="0" xfId="2" applyFont="1" applyFill="1" applyAlignment="1">
      <alignment horizontal="center" vertical="center"/>
    </xf>
    <xf numFmtId="0" fontId="10" fillId="0" borderId="0" xfId="2" applyFont="1" applyFill="1" applyAlignment="1">
      <alignment horizontal="left" vertical="top"/>
    </xf>
    <xf numFmtId="0" fontId="10" fillId="0" borderId="0" xfId="2" applyFont="1" applyFill="1" applyBorder="1" applyAlignment="1">
      <alignment horizontal="center"/>
    </xf>
    <xf numFmtId="0" fontId="10" fillId="0" borderId="1" xfId="2" applyFont="1" applyFill="1" applyBorder="1" applyAlignment="1">
      <alignment horizont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xf numFmtId="0" fontId="10" fillId="0" borderId="18" xfId="0" applyFont="1" applyFill="1" applyBorder="1" applyAlignment="1">
      <alignment horizontal="left"/>
    </xf>
    <xf numFmtId="0" fontId="11" fillId="0" borderId="15" xfId="0" applyFont="1" applyFill="1" applyBorder="1" applyAlignment="1">
      <alignment horizontal="center"/>
    </xf>
    <xf numFmtId="49" fontId="11" fillId="0" borderId="15" xfId="3" applyNumberFormat="1" applyFont="1" applyFill="1" applyBorder="1" applyAlignment="1">
      <alignment horizontal="left"/>
    </xf>
    <xf numFmtId="0" fontId="0" fillId="0" borderId="15" xfId="0" applyFont="1" applyFill="1" applyBorder="1" applyAlignment="1">
      <alignment horizontal="center"/>
    </xf>
    <xf numFmtId="49" fontId="10" fillId="0" borderId="15" xfId="3" applyNumberFormat="1" applyFont="1" applyFill="1" applyBorder="1" applyAlignment="1">
      <alignment horizontal="left"/>
    </xf>
    <xf numFmtId="0" fontId="10" fillId="0" borderId="18" xfId="0" applyFont="1" applyFill="1" applyBorder="1" applyAlignment="1"/>
    <xf numFmtId="0" fontId="11" fillId="0" borderId="15" xfId="0" applyFont="1" applyFill="1" applyBorder="1" applyAlignment="1"/>
    <xf numFmtId="0" fontId="11" fillId="0" borderId="15" xfId="2" applyFont="1" applyFill="1" applyBorder="1"/>
    <xf numFmtId="49" fontId="11" fillId="0" borderId="15" xfId="0" applyNumberFormat="1" applyFont="1" applyFill="1" applyBorder="1" applyAlignment="1">
      <alignment horizontal="left" vertical="top"/>
    </xf>
    <xf numFmtId="0" fontId="11" fillId="0" borderId="15" xfId="0" applyFont="1" applyFill="1" applyBorder="1" applyAlignment="1">
      <alignment wrapText="1"/>
    </xf>
    <xf numFmtId="14" fontId="11" fillId="0" borderId="15" xfId="2" applyNumberFormat="1" applyFont="1" applyFill="1" applyBorder="1"/>
    <xf numFmtId="3" fontId="14" fillId="0" borderId="18" xfId="0" applyNumberFormat="1" applyFont="1" applyFill="1" applyBorder="1" applyAlignment="1">
      <alignment vertical="center"/>
    </xf>
    <xf numFmtId="0" fontId="0" fillId="0" borderId="15" xfId="0" applyFont="1" applyFill="1" applyBorder="1" applyAlignment="1">
      <alignment vertical="center"/>
    </xf>
    <xf numFmtId="0" fontId="0" fillId="0" borderId="15" xfId="2" applyFont="1" applyFill="1" applyBorder="1" applyAlignment="1">
      <alignment vertical="center"/>
    </xf>
    <xf numFmtId="0" fontId="0" fillId="0" borderId="15" xfId="2" applyFont="1" applyFill="1" applyBorder="1" applyAlignment="1">
      <alignment horizontal="center" vertical="center"/>
    </xf>
    <xf numFmtId="0" fontId="10" fillId="0" borderId="18" xfId="0" applyFont="1" applyFill="1" applyBorder="1" applyAlignment="1">
      <alignment vertical="center"/>
    </xf>
    <xf numFmtId="0" fontId="11" fillId="0" borderId="15" xfId="0" applyFont="1" applyFill="1" applyBorder="1" applyAlignment="1">
      <alignment vertical="center"/>
    </xf>
    <xf numFmtId="0" fontId="11" fillId="0" borderId="15" xfId="2" applyFont="1" applyFill="1" applyBorder="1" applyAlignment="1">
      <alignment vertical="center" wrapText="1"/>
    </xf>
    <xf numFmtId="165" fontId="11" fillId="0" borderId="15" xfId="2" applyNumberFormat="1" applyFont="1" applyFill="1" applyBorder="1" applyAlignment="1">
      <alignment horizontal="left" vertical="center"/>
    </xf>
    <xf numFmtId="0" fontId="11" fillId="0" borderId="15" xfId="2" applyFont="1" applyFill="1" applyBorder="1" applyAlignment="1">
      <alignment horizontal="center" vertical="center"/>
    </xf>
    <xf numFmtId="165" fontId="11" fillId="0" borderId="15" xfId="2" applyNumberFormat="1" applyFont="1" applyFill="1" applyBorder="1" applyAlignment="1">
      <alignment horizontal="left"/>
    </xf>
    <xf numFmtId="0" fontId="10" fillId="0" borderId="15" xfId="2" applyFont="1" applyFill="1" applyBorder="1" applyAlignment="1"/>
    <xf numFmtId="0" fontId="11" fillId="0" borderId="15" xfId="2" applyFont="1" applyFill="1" applyBorder="1" applyAlignment="1">
      <alignment horizontal="left"/>
    </xf>
    <xf numFmtId="3" fontId="0" fillId="0" borderId="15" xfId="0" applyNumberFormat="1" applyFont="1" applyFill="1" applyBorder="1" applyAlignment="1">
      <alignment vertical="center"/>
    </xf>
    <xf numFmtId="3" fontId="10" fillId="0" borderId="18" xfId="0" applyNumberFormat="1" applyFont="1" applyFill="1" applyBorder="1" applyAlignment="1">
      <alignment horizontal="left" vertical="center" wrapText="1"/>
    </xf>
    <xf numFmtId="3" fontId="10" fillId="0" borderId="18" xfId="0" applyNumberFormat="1" applyFont="1" applyFill="1" applyBorder="1" applyAlignment="1">
      <alignment vertical="center"/>
    </xf>
    <xf numFmtId="0" fontId="11" fillId="0" borderId="15" xfId="2" applyFont="1" applyFill="1" applyBorder="1" applyAlignment="1">
      <alignment horizontal="left" vertical="center"/>
    </xf>
    <xf numFmtId="0" fontId="14" fillId="0" borderId="21" xfId="0" applyFont="1" applyFill="1" applyBorder="1" applyAlignment="1">
      <alignment vertical="center"/>
    </xf>
    <xf numFmtId="0" fontId="10" fillId="0" borderId="15" xfId="2" applyFont="1" applyFill="1" applyBorder="1" applyAlignment="1">
      <alignment horizontal="left"/>
    </xf>
    <xf numFmtId="49" fontId="10" fillId="0" borderId="18" xfId="0" applyNumberFormat="1" applyFont="1" applyFill="1" applyBorder="1" applyAlignment="1">
      <alignment horizontal="left"/>
    </xf>
    <xf numFmtId="0" fontId="11" fillId="0" borderId="15" xfId="2" applyFont="1" applyFill="1" applyBorder="1" applyAlignment="1">
      <alignment horizontal="center"/>
    </xf>
    <xf numFmtId="49" fontId="14" fillId="0" borderId="18" xfId="0" applyNumberFormat="1" applyFont="1" applyFill="1" applyBorder="1" applyAlignment="1">
      <alignment horizontal="left" vertical="center"/>
    </xf>
    <xf numFmtId="0" fontId="11" fillId="0" borderId="23" xfId="0" applyFont="1" applyFill="1" applyBorder="1" applyAlignment="1">
      <alignment vertical="center"/>
    </xf>
    <xf numFmtId="0" fontId="11" fillId="0" borderId="23" xfId="2" applyFont="1" applyFill="1" applyBorder="1" applyAlignment="1">
      <alignment horizontal="left" vertical="center"/>
    </xf>
    <xf numFmtId="0" fontId="11" fillId="0" borderId="23" xfId="2" applyFont="1" applyFill="1" applyBorder="1" applyAlignment="1">
      <alignment horizontal="center" vertical="center"/>
    </xf>
    <xf numFmtId="0" fontId="18" fillId="0" borderId="18" xfId="0" applyFont="1" applyFill="1" applyBorder="1" applyAlignment="1"/>
    <xf numFmtId="0" fontId="18" fillId="0" borderId="15" xfId="0" applyFont="1" applyFill="1" applyBorder="1" applyAlignment="1"/>
    <xf numFmtId="0" fontId="19" fillId="0" borderId="15" xfId="0" applyFont="1" applyFill="1" applyBorder="1" applyAlignment="1">
      <alignment horizontal="center"/>
    </xf>
    <xf numFmtId="0" fontId="10" fillId="0" borderId="15" xfId="2" applyFont="1" applyFill="1" applyBorder="1" applyAlignment="1">
      <alignment vertical="center"/>
    </xf>
    <xf numFmtId="0" fontId="11" fillId="0" borderId="15" xfId="2" applyFont="1" applyFill="1" applyBorder="1" applyAlignment="1"/>
    <xf numFmtId="0" fontId="11" fillId="0" borderId="15" xfId="2" applyFont="1" applyFill="1" applyBorder="1" applyAlignment="1">
      <alignment vertical="center"/>
    </xf>
    <xf numFmtId="0" fontId="18" fillId="0" borderId="18" xfId="2" applyFont="1" applyFill="1" applyBorder="1" applyAlignment="1"/>
    <xf numFmtId="0" fontId="11" fillId="0" borderId="18" xfId="0" applyNumberFormat="1" applyFont="1" applyFill="1" applyBorder="1" applyAlignment="1">
      <alignment horizontal="center"/>
    </xf>
    <xf numFmtId="49" fontId="11" fillId="0" borderId="15" xfId="0" applyNumberFormat="1" applyFont="1" applyFill="1" applyBorder="1" applyAlignment="1">
      <alignment horizontal="left"/>
    </xf>
    <xf numFmtId="0" fontId="0" fillId="0" borderId="15" xfId="0" applyFont="1" applyFill="1" applyBorder="1" applyAlignment="1">
      <alignment horizontal="left"/>
    </xf>
    <xf numFmtId="0" fontId="19" fillId="0" borderId="15" xfId="0" applyFont="1" applyFill="1" applyBorder="1"/>
    <xf numFmtId="1" fontId="10" fillId="0" borderId="15" xfId="3" applyNumberFormat="1" applyFont="1" applyFill="1" applyBorder="1" applyAlignment="1"/>
    <xf numFmtId="1" fontId="11" fillId="0" borderId="15" xfId="3" applyNumberFormat="1" applyFont="1" applyFill="1" applyBorder="1" applyAlignment="1"/>
    <xf numFmtId="0" fontId="11" fillId="0" borderId="15" xfId="0" applyFont="1" applyFill="1" applyBorder="1" applyAlignment="1">
      <alignment horizontal="left"/>
    </xf>
    <xf numFmtId="0" fontId="10" fillId="0" borderId="15" xfId="0" applyFont="1" applyFill="1" applyBorder="1" applyAlignment="1">
      <alignment horizontal="left"/>
    </xf>
    <xf numFmtId="0" fontId="0" fillId="0" borderId="15" xfId="0" applyFont="1" applyFill="1" applyBorder="1" applyAlignment="1"/>
    <xf numFmtId="0" fontId="18" fillId="0" borderId="18" xfId="0" applyFont="1" applyFill="1" applyBorder="1" applyAlignment="1">
      <alignment horizontal="left"/>
    </xf>
    <xf numFmtId="0" fontId="0" fillId="0" borderId="18" xfId="0" applyFont="1" applyFill="1" applyBorder="1" applyAlignment="1"/>
    <xf numFmtId="0" fontId="11" fillId="0" borderId="15" xfId="0" applyNumberFormat="1" applyFont="1" applyFill="1" applyBorder="1" applyAlignment="1"/>
    <xf numFmtId="0" fontId="0" fillId="0" borderId="21"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21" xfId="0" applyFont="1" applyFill="1" applyBorder="1" applyAlignment="1">
      <alignment vertical="center"/>
    </xf>
    <xf numFmtId="0" fontId="11" fillId="0" borderId="15" xfId="0" applyFont="1" applyFill="1" applyBorder="1" applyAlignment="1">
      <alignment horizontal="left" vertical="center"/>
    </xf>
    <xf numFmtId="0" fontId="11" fillId="0" borderId="18" xfId="2" applyFont="1" applyFill="1" applyBorder="1" applyAlignment="1"/>
    <xf numFmtId="0" fontId="11" fillId="0" borderId="25" xfId="2" applyFont="1" applyFill="1" applyBorder="1" applyAlignment="1">
      <alignment horizontal="left" vertical="center"/>
    </xf>
    <xf numFmtId="0" fontId="0" fillId="0" borderId="23" xfId="2" applyFont="1" applyFill="1" applyBorder="1" applyAlignment="1">
      <alignment vertical="center"/>
    </xf>
    <xf numFmtId="0" fontId="11" fillId="0" borderId="18" xfId="0" applyFont="1" applyFill="1" applyBorder="1" applyAlignment="1">
      <alignment vertical="center"/>
    </xf>
    <xf numFmtId="0" fontId="11" fillId="0" borderId="22" xfId="0" applyFont="1" applyFill="1" applyBorder="1" applyAlignment="1">
      <alignment vertical="center"/>
    </xf>
    <xf numFmtId="49" fontId="11" fillId="0" borderId="23" xfId="3" applyNumberFormat="1" applyFont="1" applyFill="1" applyBorder="1" applyAlignment="1">
      <alignment horizontal="left"/>
    </xf>
    <xf numFmtId="0" fontId="11" fillId="0" borderId="20" xfId="0" applyFont="1" applyFill="1" applyBorder="1" applyAlignment="1">
      <alignment vertical="center"/>
    </xf>
    <xf numFmtId="0" fontId="11" fillId="0" borderId="18" xfId="2" applyFont="1" applyFill="1" applyBorder="1" applyAlignment="1">
      <alignment horizontal="left" vertical="center"/>
    </xf>
    <xf numFmtId="3" fontId="11" fillId="0" borderId="15" xfId="0" applyNumberFormat="1" applyFont="1" applyFill="1" applyBorder="1" applyAlignment="1">
      <alignment vertical="center"/>
    </xf>
    <xf numFmtId="0" fontId="10" fillId="0" borderId="15" xfId="2" applyFont="1" applyFill="1" applyBorder="1" applyAlignment="1">
      <alignment horizontal="left" vertical="center"/>
    </xf>
    <xf numFmtId="0" fontId="0" fillId="0" borderId="15" xfId="2" applyFont="1" applyFill="1" applyBorder="1" applyAlignment="1">
      <alignment horizontal="center"/>
    </xf>
    <xf numFmtId="49" fontId="10" fillId="0" borderId="16" xfId="0" applyNumberFormat="1" applyFont="1" applyFill="1" applyBorder="1" applyAlignment="1">
      <alignment horizontal="left"/>
    </xf>
    <xf numFmtId="0" fontId="11" fillId="0" borderId="17" xfId="2" applyFont="1" applyFill="1" applyBorder="1" applyAlignment="1">
      <alignment horizontal="left"/>
    </xf>
    <xf numFmtId="0" fontId="0" fillId="0" borderId="17" xfId="2" applyFont="1" applyFill="1" applyBorder="1" applyAlignment="1">
      <alignment horizontal="center"/>
    </xf>
    <xf numFmtId="0" fontId="0" fillId="0" borderId="23" xfId="2" applyFont="1" applyFill="1" applyBorder="1" applyAlignment="1">
      <alignment horizontal="center" vertical="center"/>
    </xf>
    <xf numFmtId="0" fontId="11" fillId="0" borderId="26" xfId="0" applyFont="1" applyFill="1" applyBorder="1" applyAlignment="1">
      <alignment vertical="center"/>
    </xf>
    <xf numFmtId="0" fontId="11" fillId="0" borderId="10" xfId="2" applyFont="1" applyFill="1" applyBorder="1" applyAlignment="1">
      <alignment horizontal="left" vertical="center"/>
    </xf>
    <xf numFmtId="0" fontId="0" fillId="0" borderId="10" xfId="2" applyFont="1" applyFill="1" applyBorder="1" applyAlignment="1">
      <alignment vertical="center"/>
    </xf>
    <xf numFmtId="0" fontId="0" fillId="0" borderId="0" xfId="5" applyFont="1" applyFill="1"/>
    <xf numFmtId="0" fontId="13" fillId="0" borderId="0" xfId="2" applyFont="1" applyFill="1" applyBorder="1" applyAlignment="1">
      <alignment horizontal="left" vertical="center" wrapText="1"/>
    </xf>
    <xf numFmtId="0" fontId="10" fillId="0" borderId="20" xfId="0" applyFont="1" applyFill="1" applyBorder="1" applyAlignment="1">
      <alignment horizontal="left"/>
    </xf>
    <xf numFmtId="0" fontId="11" fillId="0" borderId="15" xfId="0" applyFont="1" applyFill="1" applyBorder="1" applyAlignment="1">
      <alignment vertical="center" wrapText="1"/>
    </xf>
    <xf numFmtId="0" fontId="11" fillId="0" borderId="20" xfId="0" applyFont="1" applyFill="1" applyBorder="1" applyAlignment="1">
      <alignment vertical="center" wrapText="1"/>
    </xf>
    <xf numFmtId="0" fontId="11" fillId="0" borderId="23" xfId="0" applyFont="1" applyFill="1" applyBorder="1" applyAlignment="1">
      <alignment vertical="center" wrapText="1"/>
    </xf>
    <xf numFmtId="0" fontId="18" fillId="0" borderId="20" xfId="0" applyFont="1" applyFill="1" applyBorder="1" applyAlignment="1">
      <alignment horizontal="left" vertical="center"/>
    </xf>
    <xf numFmtId="0" fontId="11" fillId="0" borderId="1" xfId="0" applyFont="1" applyFill="1" applyBorder="1" applyAlignment="1">
      <alignment vertical="center" wrapText="1"/>
    </xf>
    <xf numFmtId="0" fontId="10" fillId="0" borderId="0" xfId="2" applyFont="1" applyFill="1" applyAlignment="1"/>
    <xf numFmtId="0" fontId="11" fillId="0" borderId="0" xfId="2" applyFont="1" applyFill="1" applyAlignment="1"/>
    <xf numFmtId="0" fontId="13" fillId="0" borderId="0" xfId="2" applyFont="1" applyFill="1" applyBorder="1" applyAlignment="1">
      <alignment horizontal="left" vertical="center"/>
    </xf>
    <xf numFmtId="0" fontId="16" fillId="0" borderId="15" xfId="0" applyFont="1" applyFill="1" applyBorder="1" applyAlignment="1"/>
    <xf numFmtId="3" fontId="10" fillId="0" borderId="20" xfId="0" applyNumberFormat="1" applyFont="1" applyFill="1" applyBorder="1" applyAlignment="1">
      <alignment horizontal="left" vertical="center"/>
    </xf>
    <xf numFmtId="3" fontId="11" fillId="0" borderId="15" xfId="0" applyNumberFormat="1" applyFont="1" applyFill="1" applyBorder="1" applyAlignment="1">
      <alignment horizontal="left" vertical="center"/>
    </xf>
    <xf numFmtId="0" fontId="11" fillId="0" borderId="20" xfId="0" applyFont="1" applyFill="1" applyBorder="1" applyAlignment="1">
      <alignment horizontal="left" vertical="center"/>
    </xf>
    <xf numFmtId="0" fontId="0" fillId="0" borderId="20" xfId="0" applyFont="1" applyFill="1" applyBorder="1" applyAlignment="1">
      <alignment horizontal="left" vertical="center"/>
    </xf>
    <xf numFmtId="0" fontId="10" fillId="0" borderId="20" xfId="0" applyFont="1" applyFill="1" applyBorder="1" applyAlignment="1">
      <alignment horizontal="left" vertical="center"/>
    </xf>
    <xf numFmtId="49" fontId="11" fillId="0" borderId="15" xfId="0" applyNumberFormat="1" applyFont="1" applyFill="1" applyBorder="1" applyAlignment="1">
      <alignment horizontal="left" vertical="center"/>
    </xf>
    <xf numFmtId="0" fontId="14" fillId="0" borderId="15" xfId="2" applyFont="1" applyFill="1" applyBorder="1" applyAlignment="1">
      <alignment horizontal="left"/>
    </xf>
    <xf numFmtId="0" fontId="11" fillId="0" borderId="28" xfId="2" applyFont="1" applyFill="1" applyBorder="1" applyAlignment="1">
      <alignment horizontal="left" vertical="center"/>
    </xf>
    <xf numFmtId="0" fontId="14" fillId="0" borderId="15" xfId="0" applyFont="1" applyFill="1" applyBorder="1" applyAlignment="1">
      <alignment vertical="center"/>
    </xf>
    <xf numFmtId="0" fontId="11" fillId="0" borderId="15" xfId="0" applyFont="1" applyFill="1" applyBorder="1" applyAlignment="1">
      <alignment horizontal="left" vertical="top"/>
    </xf>
    <xf numFmtId="0" fontId="11" fillId="0" borderId="23" xfId="0" applyFont="1" applyFill="1" applyBorder="1" applyAlignment="1">
      <alignment horizontal="left"/>
    </xf>
    <xf numFmtId="0" fontId="18" fillId="0" borderId="20"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15" xfId="0" applyFont="1" applyFill="1" applyBorder="1" applyAlignment="1"/>
    <xf numFmtId="0" fontId="10" fillId="0" borderId="15" xfId="0" applyFont="1" applyFill="1" applyBorder="1" applyAlignment="1">
      <alignment vertical="center"/>
    </xf>
    <xf numFmtId="0" fontId="10" fillId="0" borderId="20" xfId="0" applyFont="1" applyFill="1" applyBorder="1" applyAlignment="1">
      <alignment horizontal="left" vertical="top"/>
    </xf>
    <xf numFmtId="49" fontId="10" fillId="0" borderId="20" xfId="0" applyNumberFormat="1" applyFont="1" applyFill="1" applyBorder="1" applyAlignment="1">
      <alignment horizontal="left" vertical="top"/>
    </xf>
    <xf numFmtId="0" fontId="11" fillId="0" borderId="17" xfId="0" applyFont="1" applyFill="1" applyBorder="1" applyAlignment="1"/>
    <xf numFmtId="0" fontId="10" fillId="0" borderId="20" xfId="2" applyFont="1" applyFill="1" applyBorder="1" applyAlignment="1">
      <alignment vertical="center"/>
    </xf>
    <xf numFmtId="0" fontId="18" fillId="0" borderId="20" xfId="0"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xf numFmtId="0" fontId="10" fillId="0" borderId="18" xfId="0" applyFont="1" applyFill="1" applyBorder="1" applyAlignment="1">
      <alignment horizontal="left" wrapText="1"/>
    </xf>
    <xf numFmtId="3" fontId="11" fillId="0" borderId="15" xfId="0" applyNumberFormat="1" applyFont="1" applyFill="1" applyBorder="1" applyAlignment="1">
      <alignment vertical="center" wrapText="1"/>
    </xf>
    <xf numFmtId="3" fontId="11" fillId="0" borderId="19" xfId="0" applyNumberFormat="1" applyFont="1" applyFill="1" applyBorder="1" applyAlignment="1">
      <alignment horizontal="left" vertical="center"/>
    </xf>
    <xf numFmtId="0" fontId="0" fillId="0" borderId="19" xfId="0" applyFont="1" applyFill="1" applyBorder="1" applyAlignment="1">
      <alignment horizontal="left" vertical="center"/>
    </xf>
    <xf numFmtId="49" fontId="10" fillId="0" borderId="15" xfId="0" applyNumberFormat="1" applyFont="1" applyFill="1" applyBorder="1" applyAlignment="1">
      <alignment horizontal="center"/>
    </xf>
    <xf numFmtId="49" fontId="10" fillId="0" borderId="15"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3" fontId="11" fillId="0" borderId="15" xfId="0" applyNumberFormat="1" applyFont="1" applyFill="1" applyBorder="1" applyAlignment="1"/>
    <xf numFmtId="49" fontId="10" fillId="0" borderId="17" xfId="0" applyNumberFormat="1" applyFont="1" applyFill="1" applyBorder="1" applyAlignment="1">
      <alignment horizontal="center"/>
    </xf>
    <xf numFmtId="0" fontId="10" fillId="0" borderId="18" xfId="0" applyFont="1" applyFill="1" applyBorder="1" applyAlignment="1">
      <alignment horizontal="left" vertical="center" wrapText="1"/>
    </xf>
    <xf numFmtId="49" fontId="11" fillId="0" borderId="15" xfId="0" applyNumberFormat="1" applyFont="1" applyFill="1" applyBorder="1" applyAlignment="1">
      <alignment vertical="center" wrapText="1"/>
    </xf>
    <xf numFmtId="49" fontId="11" fillId="0" borderId="15" xfId="0" applyNumberFormat="1" applyFont="1" applyFill="1" applyBorder="1" applyAlignment="1"/>
    <xf numFmtId="0" fontId="18" fillId="0" borderId="18" xfId="0" applyFont="1" applyFill="1" applyBorder="1" applyAlignment="1">
      <alignment horizontal="left" vertical="center" wrapText="1"/>
    </xf>
    <xf numFmtId="0" fontId="11" fillId="0" borderId="20" xfId="2" applyFont="1" applyFill="1" applyBorder="1" applyAlignment="1">
      <alignment vertical="center" wrapText="1"/>
    </xf>
    <xf numFmtId="0" fontId="11" fillId="0" borderId="15" xfId="0" applyFont="1" applyFill="1" applyBorder="1" applyAlignment="1">
      <alignment vertical="top" wrapText="1"/>
    </xf>
    <xf numFmtId="0" fontId="11" fillId="0" borderId="23" xfId="0" applyFont="1" applyFill="1" applyBorder="1" applyAlignment="1">
      <alignment wrapText="1"/>
    </xf>
    <xf numFmtId="0" fontId="18" fillId="0" borderId="18" xfId="0" applyFont="1" applyFill="1" applyBorder="1" applyAlignment="1">
      <alignment horizontal="left" vertical="center"/>
    </xf>
    <xf numFmtId="0" fontId="18" fillId="0" borderId="18" xfId="2" applyFont="1" applyFill="1" applyBorder="1" applyAlignment="1">
      <alignment horizontal="left" vertical="center" wrapText="1"/>
    </xf>
    <xf numFmtId="0" fontId="10" fillId="0" borderId="18" xfId="2" applyFont="1" applyFill="1" applyBorder="1" applyAlignment="1">
      <alignment horizontal="left" vertical="center" wrapText="1"/>
    </xf>
    <xf numFmtId="0" fontId="18" fillId="0" borderId="18" xfId="0" applyNumberFormat="1" applyFont="1" applyFill="1" applyBorder="1" applyAlignment="1">
      <alignment horizontal="left" vertical="center" wrapText="1"/>
    </xf>
    <xf numFmtId="0" fontId="10" fillId="0" borderId="18" xfId="0" applyFont="1" applyFill="1" applyBorder="1" applyAlignment="1">
      <alignment horizontal="left" vertical="top" wrapText="1"/>
    </xf>
    <xf numFmtId="49" fontId="10" fillId="0" borderId="18" xfId="0" applyNumberFormat="1" applyFont="1" applyFill="1" applyBorder="1" applyAlignment="1">
      <alignment horizontal="left" vertical="top" wrapText="1"/>
    </xf>
    <xf numFmtId="0" fontId="10" fillId="0" borderId="18" xfId="2" applyFont="1" applyFill="1" applyBorder="1" applyAlignment="1">
      <alignment vertical="center" wrapText="1"/>
    </xf>
    <xf numFmtId="0" fontId="18" fillId="0" borderId="18" xfId="0" applyFont="1" applyFill="1" applyBorder="1" applyAlignment="1">
      <alignment vertical="center" wrapText="1"/>
    </xf>
    <xf numFmtId="49" fontId="14" fillId="0" borderId="18" xfId="0" applyNumberFormat="1" applyFont="1" applyFill="1" applyBorder="1" applyAlignment="1">
      <alignment horizontal="center" vertical="center"/>
    </xf>
    <xf numFmtId="3" fontId="10" fillId="0" borderId="18" xfId="0" applyNumberFormat="1" applyFont="1" applyFill="1" applyBorder="1" applyAlignment="1"/>
    <xf numFmtId="3" fontId="16" fillId="0" borderId="18" xfId="0" applyNumberFormat="1" applyFont="1" applyFill="1" applyBorder="1" applyAlignment="1"/>
    <xf numFmtId="3" fontId="17" fillId="0" borderId="18" xfId="0" applyNumberFormat="1" applyFont="1" applyFill="1" applyBorder="1" applyAlignment="1"/>
    <xf numFmtId="3" fontId="10" fillId="0" borderId="18" xfId="0" applyNumberFormat="1" applyFont="1" applyFill="1" applyBorder="1" applyAlignment="1">
      <alignment horizontal="left" vertical="center"/>
    </xf>
    <xf numFmtId="0" fontId="10" fillId="0" borderId="18" xfId="0" applyFont="1" applyFill="1" applyBorder="1" applyAlignment="1">
      <alignment horizontal="left" vertical="center"/>
    </xf>
    <xf numFmtId="49" fontId="14" fillId="0" borderId="22" xfId="0" applyNumberFormat="1" applyFont="1" applyFill="1" applyBorder="1" applyAlignment="1">
      <alignment horizontal="center" vertical="center"/>
    </xf>
    <xf numFmtId="0" fontId="11" fillId="0" borderId="18" xfId="2" applyFont="1" applyFill="1" applyBorder="1" applyAlignment="1">
      <alignment horizontal="left"/>
    </xf>
    <xf numFmtId="0" fontId="11" fillId="0" borderId="18" xfId="0" applyFont="1" applyFill="1" applyBorder="1" applyAlignment="1">
      <alignment horizontal="left"/>
    </xf>
    <xf numFmtId="0" fontId="11" fillId="0" borderId="18" xfId="0" applyFont="1" applyFill="1" applyBorder="1" applyAlignment="1"/>
    <xf numFmtId="0" fontId="10" fillId="0" borderId="22" xfId="0" applyFont="1" applyFill="1" applyBorder="1" applyAlignment="1"/>
    <xf numFmtId="0" fontId="18" fillId="0" borderId="18" xfId="2" applyFont="1" applyFill="1" applyBorder="1" applyAlignment="1">
      <alignment horizontal="left" vertical="center"/>
    </xf>
    <xf numFmtId="0" fontId="10" fillId="0" borderId="18" xfId="2" applyFont="1" applyFill="1" applyBorder="1" applyAlignment="1">
      <alignment horizontal="left" vertical="center"/>
    </xf>
    <xf numFmtId="0" fontId="18" fillId="0" borderId="18" xfId="0" applyNumberFormat="1" applyFont="1" applyFill="1" applyBorder="1" applyAlignment="1">
      <alignment horizontal="left" vertical="center"/>
    </xf>
    <xf numFmtId="0" fontId="10" fillId="0" borderId="18" xfId="0" applyFont="1" applyFill="1" applyBorder="1" applyAlignment="1">
      <alignment horizontal="left" vertical="top"/>
    </xf>
    <xf numFmtId="49" fontId="10" fillId="0" borderId="18" xfId="0" applyNumberFormat="1" applyFont="1" applyFill="1" applyBorder="1" applyAlignment="1">
      <alignment horizontal="left" vertical="top"/>
    </xf>
    <xf numFmtId="0" fontId="10" fillId="0" borderId="18" xfId="2" applyFont="1" applyFill="1" applyBorder="1" applyAlignment="1">
      <alignment vertical="center"/>
    </xf>
    <xf numFmtId="0" fontId="18" fillId="0" borderId="18" xfId="0" applyFont="1" applyFill="1" applyBorder="1" applyAlignment="1">
      <alignment vertical="center"/>
    </xf>
    <xf numFmtId="49" fontId="11" fillId="0" borderId="15" xfId="0" applyNumberFormat="1" applyFont="1" applyFill="1" applyBorder="1" applyAlignment="1">
      <alignment vertical="center"/>
    </xf>
    <xf numFmtId="0" fontId="11" fillId="0" borderId="20" xfId="2" applyFont="1" applyFill="1" applyBorder="1" applyAlignment="1">
      <alignment vertical="center"/>
    </xf>
    <xf numFmtId="0" fontId="11" fillId="0" borderId="15" xfId="0" applyFont="1" applyFill="1" applyBorder="1" applyAlignment="1">
      <alignment vertical="top"/>
    </xf>
    <xf numFmtId="0" fontId="11" fillId="0" borderId="23" xfId="0" applyFont="1" applyFill="1" applyBorder="1" applyAlignment="1"/>
    <xf numFmtId="49" fontId="10" fillId="0" borderId="15" xfId="3" applyNumberFormat="1" applyFont="1" applyFill="1" applyBorder="1" applyAlignment="1">
      <alignment vertical="center"/>
    </xf>
    <xf numFmtId="0" fontId="10" fillId="0" borderId="15" xfId="0" applyFont="1" applyFill="1" applyBorder="1" applyAlignment="1">
      <alignment horizontal="left" vertical="center"/>
    </xf>
    <xf numFmtId="0" fontId="22" fillId="0" borderId="15" xfId="0" applyFont="1" applyFill="1" applyBorder="1" applyAlignment="1">
      <alignment horizontal="right"/>
    </xf>
    <xf numFmtId="0" fontId="0" fillId="0" borderId="39" xfId="0" applyFont="1" applyFill="1" applyBorder="1"/>
    <xf numFmtId="4" fontId="26" fillId="0" borderId="63" xfId="7" applyNumberFormat="1" applyFont="1" applyFill="1" applyBorder="1" applyAlignment="1" applyProtection="1">
      <alignment horizontal="right" vertical="center" wrapText="1"/>
      <protection locked="0"/>
    </xf>
    <xf numFmtId="0" fontId="24" fillId="0" borderId="67" xfId="7" applyFont="1" applyFill="1" applyBorder="1" applyAlignment="1" applyProtection="1">
      <alignment horizontal="left"/>
      <protection locked="0"/>
    </xf>
    <xf numFmtId="0" fontId="32" fillId="0" borderId="63" xfId="7" applyFont="1" applyFill="1" applyBorder="1" applyProtection="1">
      <protection locked="0"/>
    </xf>
    <xf numFmtId="4" fontId="33" fillId="0" borderId="63" xfId="7" applyNumberFormat="1" applyFont="1" applyFill="1" applyBorder="1" applyAlignment="1" applyProtection="1">
      <alignment horizontal="right" vertical="center" wrapText="1"/>
      <protection locked="0"/>
    </xf>
    <xf numFmtId="0" fontId="34" fillId="0" borderId="67" xfId="7" applyFont="1" applyFill="1" applyBorder="1" applyAlignment="1" applyProtection="1">
      <alignment horizontal="left"/>
      <protection locked="0"/>
    </xf>
    <xf numFmtId="49" fontId="24" fillId="0" borderId="67" xfId="7" applyNumberFormat="1" applyFont="1" applyFill="1" applyBorder="1" applyAlignment="1" applyProtection="1">
      <alignment horizontal="left" vertical="top"/>
      <protection locked="0"/>
    </xf>
    <xf numFmtId="49" fontId="32" fillId="0" borderId="63" xfId="7" applyNumberFormat="1" applyFont="1" applyFill="1" applyBorder="1" applyAlignment="1" applyProtection="1">
      <alignment horizontal="left" vertical="top"/>
      <protection locked="0"/>
    </xf>
    <xf numFmtId="49" fontId="32" fillId="0" borderId="63" xfId="7" quotePrefix="1" applyNumberFormat="1" applyFont="1" applyFill="1" applyBorder="1" applyAlignment="1" applyProtection="1">
      <alignment horizontal="left" vertical="top"/>
      <protection locked="0"/>
    </xf>
    <xf numFmtId="49" fontId="24" fillId="0" borderId="67" xfId="7" quotePrefix="1" applyNumberFormat="1" applyFont="1" applyFill="1" applyBorder="1" applyAlignment="1" applyProtection="1">
      <alignment horizontal="left" vertical="top"/>
      <protection locked="0"/>
    </xf>
    <xf numFmtId="49" fontId="32" fillId="0" borderId="63" xfId="7" applyNumberFormat="1" applyFont="1" applyFill="1" applyBorder="1" applyAlignment="1" applyProtection="1">
      <alignment horizontal="left" vertical="top" wrapText="1"/>
      <protection locked="0"/>
    </xf>
    <xf numFmtId="0" fontId="32" fillId="0" borderId="63" xfId="7" applyFont="1" applyFill="1" applyBorder="1" applyAlignment="1" applyProtection="1">
      <alignment wrapText="1"/>
      <protection locked="0"/>
    </xf>
    <xf numFmtId="0" fontId="21" fillId="0" borderId="63" xfId="7" applyFont="1" applyFill="1" applyBorder="1" applyProtection="1">
      <protection locked="0"/>
    </xf>
    <xf numFmtId="4" fontId="29" fillId="0" borderId="63" xfId="7" applyNumberFormat="1" applyFont="1" applyFill="1" applyBorder="1" applyAlignment="1" applyProtection="1">
      <alignment horizontal="right" vertical="center" wrapText="1"/>
      <protection locked="0"/>
    </xf>
    <xf numFmtId="0" fontId="21" fillId="0" borderId="63" xfId="7" applyFont="1" applyFill="1" applyBorder="1" applyAlignment="1" applyProtection="1">
      <alignment wrapText="1"/>
      <protection locked="0"/>
    </xf>
    <xf numFmtId="0" fontId="21" fillId="0" borderId="63" xfId="7" applyFont="1" applyFill="1" applyBorder="1" applyAlignment="1" applyProtection="1">
      <protection locked="0"/>
    </xf>
    <xf numFmtId="49" fontId="24" fillId="0" borderId="67" xfId="7" applyNumberFormat="1" applyFont="1" applyFill="1" applyBorder="1" applyAlignment="1" applyProtection="1">
      <alignment horizontal="left"/>
      <protection locked="0"/>
    </xf>
    <xf numFmtId="49" fontId="21" fillId="0" borderId="63" xfId="7" applyNumberFormat="1" applyFont="1" applyFill="1" applyBorder="1" applyAlignment="1" applyProtection="1">
      <alignment horizontal="left" vertical="top"/>
      <protection locked="0"/>
    </xf>
    <xf numFmtId="0" fontId="21" fillId="0" borderId="67" xfId="7" applyFont="1" applyFill="1" applyBorder="1" applyAlignment="1" applyProtection="1">
      <alignment horizontal="left"/>
      <protection locked="0"/>
    </xf>
    <xf numFmtId="49" fontId="26" fillId="0" borderId="67" xfId="7" applyNumberFormat="1" applyFont="1" applyFill="1" applyBorder="1" applyAlignment="1" applyProtection="1">
      <alignment horizontal="left" vertical="top"/>
      <protection locked="0"/>
    </xf>
    <xf numFmtId="0" fontId="21" fillId="0" borderId="63" xfId="7" applyFont="1" applyFill="1" applyBorder="1" applyAlignment="1" applyProtection="1">
      <alignment horizontal="left" vertical="center"/>
      <protection locked="0"/>
    </xf>
    <xf numFmtId="0" fontId="24" fillId="0" borderId="63" xfId="7" applyFont="1" applyFill="1" applyBorder="1" applyProtection="1">
      <protection locked="0"/>
    </xf>
    <xf numFmtId="0" fontId="32" fillId="0" borderId="63" xfId="7" applyFont="1" applyFill="1" applyBorder="1" applyAlignment="1" applyProtection="1">
      <alignment vertical="center" wrapText="1"/>
      <protection locked="0"/>
    </xf>
    <xf numFmtId="49" fontId="23" fillId="0" borderId="67" xfId="7" applyNumberFormat="1" applyFont="1" applyFill="1" applyBorder="1" applyAlignment="1" applyProtection="1">
      <alignment horizontal="left" vertical="top"/>
      <protection locked="0"/>
    </xf>
    <xf numFmtId="49" fontId="34" fillId="0" borderId="67" xfId="7" applyNumberFormat="1" applyFont="1" applyFill="1" applyBorder="1" applyAlignment="1" applyProtection="1">
      <alignment horizontal="left" vertical="top"/>
      <protection locked="0"/>
    </xf>
    <xf numFmtId="49" fontId="24" fillId="0" borderId="63" xfId="7" applyNumberFormat="1" applyFont="1" applyFill="1" applyBorder="1" applyAlignment="1" applyProtection="1">
      <alignment vertical="top"/>
      <protection locked="0"/>
    </xf>
    <xf numFmtId="0" fontId="21" fillId="0" borderId="63" xfId="7" applyFont="1" applyFill="1" applyBorder="1" applyAlignment="1" applyProtection="1">
      <alignment vertical="center" wrapText="1"/>
      <protection locked="0"/>
    </xf>
    <xf numFmtId="4" fontId="24" fillId="0" borderId="63" xfId="7" applyNumberFormat="1" applyFont="1" applyFill="1" applyBorder="1" applyAlignment="1" applyProtection="1">
      <alignment horizontal="right" vertical="center" wrapText="1"/>
      <protection locked="0"/>
    </xf>
    <xf numFmtId="4" fontId="21" fillId="0" borderId="63" xfId="7" applyNumberFormat="1" applyFont="1" applyFill="1" applyBorder="1" applyAlignment="1" applyProtection="1">
      <alignment horizontal="right" vertical="center" wrapText="1"/>
      <protection locked="0"/>
    </xf>
    <xf numFmtId="4" fontId="21" fillId="0" borderId="58" xfId="7" applyNumberFormat="1" applyFont="1" applyFill="1" applyBorder="1" applyAlignment="1" applyProtection="1">
      <alignment horizontal="right" vertical="center" wrapText="1"/>
      <protection locked="0"/>
    </xf>
    <xf numFmtId="0" fontId="36" fillId="0" borderId="0" xfId="9" applyFill="1" applyProtection="1">
      <protection locked="0"/>
    </xf>
    <xf numFmtId="4" fontId="26" fillId="0" borderId="62" xfId="11" applyNumberFormat="1" applyFont="1" applyFill="1" applyBorder="1" applyAlignment="1" applyProtection="1">
      <alignment horizontal="right" vertical="center" wrapText="1"/>
      <protection locked="0"/>
    </xf>
    <xf numFmtId="4" fontId="26" fillId="0" borderId="63" xfId="8" applyNumberFormat="1" applyFont="1" applyFill="1" applyBorder="1" applyAlignment="1" applyProtection="1">
      <alignment horizontal="right" vertical="center" wrapText="1"/>
    </xf>
    <xf numFmtId="4" fontId="26" fillId="0" borderId="62" xfId="11" applyNumberFormat="1" applyFont="1" applyFill="1" applyBorder="1" applyAlignment="1" applyProtection="1">
      <alignment horizontal="right" vertical="center" wrapText="1"/>
    </xf>
    <xf numFmtId="4" fontId="29" fillId="0" borderId="64" xfId="8" applyNumberFormat="1" applyFont="1" applyFill="1" applyBorder="1" applyAlignment="1" applyProtection="1">
      <alignment horizontal="right" vertical="center" wrapText="1"/>
      <protection locked="0"/>
    </xf>
    <xf numFmtId="4" fontId="26" fillId="0" borderId="63" xfId="11" applyNumberFormat="1" applyFont="1" applyFill="1" applyBorder="1" applyAlignment="1" applyProtection="1">
      <alignment horizontal="right" vertical="center" wrapText="1"/>
      <protection locked="0"/>
    </xf>
    <xf numFmtId="4" fontId="21" fillId="0" borderId="63" xfId="8" applyNumberFormat="1" applyFont="1" applyFill="1" applyBorder="1" applyAlignment="1" applyProtection="1">
      <alignment horizontal="right" vertical="center" wrapText="1"/>
      <protection locked="0"/>
    </xf>
    <xf numFmtId="4" fontId="21" fillId="0" borderId="66" xfId="8" applyNumberFormat="1" applyFont="1" applyFill="1" applyBorder="1" applyAlignment="1" applyProtection="1">
      <alignment horizontal="right" vertical="center" wrapText="1"/>
      <protection locked="0"/>
    </xf>
    <xf numFmtId="4" fontId="24" fillId="0" borderId="63" xfId="8" applyNumberFormat="1" applyFont="1" applyFill="1" applyBorder="1" applyAlignment="1" applyProtection="1">
      <alignment horizontal="right" vertical="center" wrapText="1"/>
    </xf>
    <xf numFmtId="4" fontId="21" fillId="0" borderId="63" xfId="8" applyNumberFormat="1" applyFont="1" applyFill="1" applyBorder="1" applyAlignment="1" applyProtection="1">
      <alignment horizontal="right" vertical="center" wrapText="1"/>
    </xf>
    <xf numFmtId="4" fontId="29" fillId="0" borderId="63" xfId="8" applyNumberFormat="1" applyFont="1" applyFill="1" applyBorder="1" applyAlignment="1" applyProtection="1">
      <alignment horizontal="right" vertical="center" wrapText="1"/>
      <protection locked="0"/>
    </xf>
    <xf numFmtId="4" fontId="29" fillId="0" borderId="66" xfId="8" applyNumberFormat="1" applyFont="1" applyFill="1" applyBorder="1" applyAlignment="1" applyProtection="1">
      <alignment horizontal="right" vertical="center" wrapText="1"/>
      <protection locked="0"/>
    </xf>
    <xf numFmtId="4" fontId="23" fillId="0" borderId="63" xfId="9" applyNumberFormat="1" applyFont="1" applyFill="1" applyBorder="1" applyAlignment="1" applyProtection="1">
      <alignment horizontal="right" vertical="center" wrapText="1"/>
      <protection locked="0"/>
    </xf>
    <xf numFmtId="4" fontId="23" fillId="0" borderId="66" xfId="9" applyNumberFormat="1" applyFont="1" applyFill="1" applyBorder="1" applyAlignment="1" applyProtection="1">
      <alignment horizontal="right" vertical="center" wrapText="1"/>
      <protection locked="0"/>
    </xf>
    <xf numFmtId="4" fontId="32" fillId="0" borderId="63" xfId="8" applyNumberFormat="1" applyFont="1" applyFill="1" applyBorder="1" applyAlignment="1" applyProtection="1">
      <alignment horizontal="right" vertical="center" wrapText="1"/>
      <protection locked="0"/>
    </xf>
    <xf numFmtId="4" fontId="32" fillId="0" borderId="51" xfId="8" applyNumberFormat="1" applyFont="1" applyFill="1" applyBorder="1" applyAlignment="1" applyProtection="1">
      <alignment horizontal="right" vertical="center" wrapText="1"/>
      <protection locked="0"/>
    </xf>
    <xf numFmtId="4" fontId="22" fillId="0" borderId="63" xfId="9" applyNumberFormat="1" applyFont="1" applyFill="1" applyBorder="1" applyAlignment="1" applyProtection="1">
      <alignment horizontal="right" vertical="center" wrapText="1"/>
      <protection locked="0"/>
    </xf>
    <xf numFmtId="4" fontId="22" fillId="0" borderId="51" xfId="9" applyNumberFormat="1" applyFont="1" applyFill="1" applyBorder="1" applyAlignment="1" applyProtection="1">
      <alignment horizontal="right" vertical="center" wrapText="1"/>
      <protection locked="0"/>
    </xf>
    <xf numFmtId="4" fontId="22" fillId="0" borderId="66" xfId="9" applyNumberFormat="1" applyFont="1" applyFill="1" applyBorder="1" applyAlignment="1" applyProtection="1">
      <alignment horizontal="right" vertical="center" wrapText="1"/>
      <protection locked="0"/>
    </xf>
    <xf numFmtId="4" fontId="35" fillId="0" borderId="63" xfId="8" applyNumberFormat="1" applyFont="1" applyFill="1" applyBorder="1" applyAlignment="1" applyProtection="1">
      <alignment horizontal="right" vertical="center" wrapText="1"/>
      <protection locked="0"/>
    </xf>
    <xf numFmtId="4" fontId="35" fillId="0" borderId="51" xfId="8" applyNumberFormat="1" applyFont="1" applyFill="1" applyBorder="1" applyAlignment="1" applyProtection="1">
      <alignment horizontal="right" vertical="center" wrapText="1"/>
      <protection locked="0"/>
    </xf>
    <xf numFmtId="4" fontId="24" fillId="0" borderId="63" xfId="8" applyNumberFormat="1" applyFont="1" applyFill="1" applyBorder="1" applyAlignment="1" applyProtection="1">
      <alignment horizontal="right" vertical="center" wrapText="1"/>
      <protection locked="0"/>
    </xf>
    <xf numFmtId="4" fontId="24" fillId="0" borderId="51" xfId="8" applyNumberFormat="1" applyFont="1" applyFill="1" applyBorder="1" applyAlignment="1" applyProtection="1">
      <alignment horizontal="right" vertical="center" wrapText="1"/>
      <protection locked="0"/>
    </xf>
    <xf numFmtId="4" fontId="21" fillId="0" borderId="51" xfId="8" applyNumberFormat="1" applyFont="1" applyFill="1" applyBorder="1" applyAlignment="1" applyProtection="1">
      <alignment horizontal="right" vertical="center" wrapText="1"/>
      <protection locked="0"/>
    </xf>
    <xf numFmtId="4" fontId="29" fillId="0" borderId="51" xfId="8" applyNumberFormat="1" applyFont="1" applyFill="1" applyBorder="1" applyAlignment="1" applyProtection="1">
      <alignment horizontal="right" vertical="center" wrapText="1"/>
      <protection locked="0"/>
    </xf>
    <xf numFmtId="49" fontId="22" fillId="0" borderId="63" xfId="9" applyNumberFormat="1" applyFont="1" applyFill="1" applyBorder="1" applyAlignment="1" applyProtection="1">
      <alignment horizontal="left" vertical="top"/>
      <protection locked="0"/>
    </xf>
    <xf numFmtId="4" fontId="29" fillId="0" borderId="63" xfId="9" applyNumberFormat="1" applyFont="1" applyFill="1" applyBorder="1" applyAlignment="1" applyProtection="1">
      <alignment horizontal="right" vertical="center" wrapText="1"/>
      <protection locked="0"/>
    </xf>
    <xf numFmtId="0" fontId="22" fillId="0" borderId="63" xfId="9" applyFont="1" applyFill="1" applyBorder="1" applyAlignment="1" applyProtection="1">
      <alignment horizontal="left" vertical="top" wrapText="1"/>
      <protection locked="0"/>
    </xf>
    <xf numFmtId="0" fontId="22" fillId="0" borderId="63" xfId="9" applyFont="1" applyFill="1" applyBorder="1" applyAlignment="1" applyProtection="1">
      <alignment horizontal="left"/>
      <protection locked="0"/>
    </xf>
    <xf numFmtId="0" fontId="21" fillId="0" borderId="67" xfId="8" applyFont="1" applyFill="1" applyBorder="1" applyAlignment="1" applyProtection="1">
      <alignment horizontal="left"/>
      <protection locked="0"/>
    </xf>
    <xf numFmtId="4" fontId="27" fillId="0" borderId="63" xfId="9" applyNumberFormat="1" applyFont="1" applyFill="1" applyBorder="1" applyAlignment="1" applyProtection="1">
      <alignment horizontal="right" vertical="center" wrapText="1"/>
      <protection locked="0"/>
    </xf>
    <xf numFmtId="4" fontId="27" fillId="0" borderId="51" xfId="9" applyNumberFormat="1" applyFont="1" applyFill="1" applyBorder="1" applyAlignment="1" applyProtection="1">
      <alignment horizontal="right" vertical="center" wrapText="1"/>
      <protection locked="0"/>
    </xf>
    <xf numFmtId="4" fontId="24" fillId="0" borderId="66" xfId="8" applyNumberFormat="1" applyFont="1" applyFill="1" applyBorder="1" applyAlignment="1" applyProtection="1">
      <alignment horizontal="right" vertical="center" wrapText="1"/>
      <protection locked="0"/>
    </xf>
    <xf numFmtId="1" fontId="21" fillId="0" borderId="63" xfId="8" applyNumberFormat="1" applyFont="1" applyFill="1" applyBorder="1" applyProtection="1">
      <protection locked="0"/>
    </xf>
    <xf numFmtId="4" fontId="26" fillId="0" borderId="63" xfId="8" applyNumberFormat="1" applyFont="1" applyFill="1" applyBorder="1" applyAlignment="1" applyProtection="1">
      <alignment horizontal="right" vertical="center" wrapText="1"/>
      <protection locked="0"/>
    </xf>
    <xf numFmtId="0" fontId="22" fillId="0" borderId="63" xfId="9" applyFont="1" applyFill="1" applyBorder="1" applyAlignment="1" applyProtection="1">
      <alignment wrapText="1"/>
      <protection locked="0"/>
    </xf>
    <xf numFmtId="4" fontId="26" fillId="0" borderId="63" xfId="9" quotePrefix="1" applyNumberFormat="1" applyFont="1" applyFill="1" applyBorder="1" applyAlignment="1" applyProtection="1">
      <alignment horizontal="right" vertical="center" wrapText="1"/>
      <protection locked="0"/>
    </xf>
    <xf numFmtId="0" fontId="22" fillId="0" borderId="63" xfId="9" applyFont="1" applyFill="1" applyBorder="1" applyAlignment="1" applyProtection="1">
      <alignment horizontal="left" wrapText="1" indent="2"/>
      <protection locked="0"/>
    </xf>
    <xf numFmtId="4" fontId="29" fillId="0" borderId="63" xfId="9" quotePrefix="1" applyNumberFormat="1" applyFont="1" applyFill="1" applyBorder="1" applyAlignment="1" applyProtection="1">
      <alignment horizontal="right" vertical="center" wrapText="1"/>
      <protection locked="0"/>
    </xf>
    <xf numFmtId="0" fontId="23" fillId="0" borderId="67" xfId="9" applyFont="1" applyFill="1" applyBorder="1" applyAlignment="1" applyProtection="1">
      <alignment horizontal="left"/>
      <protection locked="0"/>
    </xf>
    <xf numFmtId="0" fontId="21" fillId="0" borderId="67" xfId="9" applyFont="1" applyFill="1" applyBorder="1" applyAlignment="1" applyProtection="1">
      <alignment horizontal="left" wrapText="1"/>
      <protection locked="0"/>
    </xf>
    <xf numFmtId="0" fontId="24" fillId="0" borderId="67" xfId="8" applyFont="1" applyFill="1" applyBorder="1" applyAlignment="1" applyProtection="1">
      <alignment horizontal="left"/>
      <protection locked="0"/>
    </xf>
    <xf numFmtId="1" fontId="24" fillId="0" borderId="63" xfId="8" applyNumberFormat="1" applyFont="1" applyFill="1" applyBorder="1" applyProtection="1">
      <protection locked="0"/>
    </xf>
    <xf numFmtId="0" fontId="21" fillId="0" borderId="68" xfId="8" applyFont="1" applyFill="1" applyBorder="1" applyAlignment="1" applyProtection="1">
      <alignment horizontal="left"/>
      <protection locked="0"/>
    </xf>
    <xf numFmtId="1" fontId="21" fillId="0" borderId="58" xfId="8" applyNumberFormat="1" applyFont="1" applyFill="1" applyBorder="1" applyProtection="1">
      <protection locked="0"/>
    </xf>
    <xf numFmtId="4" fontId="21" fillId="0" borderId="58" xfId="8" applyNumberFormat="1" applyFont="1" applyFill="1" applyBorder="1" applyAlignment="1" applyProtection="1">
      <alignment horizontal="right" vertical="center" wrapText="1"/>
      <protection locked="0"/>
    </xf>
    <xf numFmtId="4" fontId="21" fillId="0" borderId="59" xfId="8" applyNumberFormat="1" applyFont="1" applyFill="1" applyBorder="1" applyAlignment="1" applyProtection="1">
      <alignment horizontal="right" vertical="center" wrapText="1"/>
      <protection locked="0"/>
    </xf>
    <xf numFmtId="4" fontId="21" fillId="0" borderId="69" xfId="8" applyNumberFormat="1" applyFont="1" applyFill="1" applyBorder="1" applyAlignment="1" applyProtection="1">
      <alignment horizontal="right" vertical="center" wrapText="1"/>
      <protection locked="0"/>
    </xf>
    <xf numFmtId="0" fontId="18" fillId="0" borderId="20" xfId="0" applyNumberFormat="1" applyFont="1" applyFill="1" applyBorder="1" applyAlignment="1">
      <alignment horizontal="left" vertical="center"/>
    </xf>
    <xf numFmtId="0" fontId="10" fillId="0" borderId="16" xfId="0" applyFont="1" applyFill="1" applyBorder="1" applyAlignment="1">
      <alignment horizontal="left"/>
    </xf>
    <xf numFmtId="0" fontId="11" fillId="0" borderId="17" xfId="0" applyFont="1" applyFill="1" applyBorder="1" applyAlignment="1">
      <alignment horizontal="center"/>
    </xf>
    <xf numFmtId="49" fontId="10" fillId="0" borderId="17" xfId="3" applyNumberFormat="1" applyFont="1" applyFill="1" applyBorder="1" applyAlignment="1">
      <alignment horizontal="left"/>
    </xf>
    <xf numFmtId="0" fontId="10" fillId="0" borderId="21" xfId="0" applyFont="1" applyFill="1" applyBorder="1" applyAlignment="1"/>
    <xf numFmtId="0" fontId="10" fillId="0" borderId="24" xfId="0" applyFont="1" applyFill="1" applyBorder="1" applyAlignment="1"/>
    <xf numFmtId="0" fontId="10" fillId="0" borderId="20" xfId="0" applyFont="1" applyFill="1" applyBorder="1" applyAlignment="1"/>
    <xf numFmtId="49" fontId="28" fillId="0" borderId="15" xfId="1" applyNumberFormat="1" applyFont="1" applyFill="1" applyBorder="1" applyAlignment="1">
      <alignment horizontal="left"/>
    </xf>
    <xf numFmtId="14" fontId="11" fillId="0" borderId="15" xfId="2" applyNumberFormat="1" applyFont="1" applyFill="1" applyBorder="1" applyAlignment="1">
      <alignment horizontal="left"/>
    </xf>
    <xf numFmtId="0" fontId="0" fillId="0" borderId="17" xfId="0" applyFont="1" applyFill="1" applyBorder="1" applyAlignment="1">
      <alignment horizontal="center"/>
    </xf>
    <xf numFmtId="49" fontId="10" fillId="0" borderId="14" xfId="3" applyNumberFormat="1" applyFont="1" applyFill="1" applyBorder="1" applyAlignment="1">
      <alignment vertical="center"/>
    </xf>
    <xf numFmtId="0" fontId="18" fillId="0" borderId="16" xfId="0" applyFont="1" applyFill="1" applyBorder="1" applyAlignment="1">
      <alignment horizontal="left" vertical="center"/>
    </xf>
    <xf numFmtId="0" fontId="18" fillId="0" borderId="7" xfId="0" applyFont="1" applyFill="1" applyBorder="1" applyAlignment="1">
      <alignment horizontal="left" vertical="center"/>
    </xf>
    <xf numFmtId="0" fontId="19" fillId="0" borderId="17" xfId="0" applyFont="1" applyFill="1" applyBorder="1"/>
    <xf numFmtId="0" fontId="10" fillId="0" borderId="18" xfId="2" applyFont="1" applyFill="1" applyBorder="1" applyAlignment="1"/>
    <xf numFmtId="0" fontId="10" fillId="0" borderId="18" xfId="2" applyFont="1" applyFill="1" applyBorder="1" applyAlignment="1">
      <alignment wrapText="1"/>
    </xf>
    <xf numFmtId="0" fontId="10" fillId="0" borderId="20" xfId="2" applyFont="1" applyFill="1" applyBorder="1" applyAlignment="1"/>
    <xf numFmtId="0" fontId="11" fillId="0" borderId="19" xfId="0" applyFont="1" applyFill="1" applyBorder="1" applyAlignment="1"/>
    <xf numFmtId="0" fontId="11" fillId="0" borderId="24" xfId="0" applyFont="1" applyFill="1" applyBorder="1" applyAlignment="1">
      <alignment horizontal="left"/>
    </xf>
    <xf numFmtId="0" fontId="11" fillId="0" borderId="20" xfId="0" applyFont="1" applyFill="1" applyBorder="1" applyAlignment="1">
      <alignment horizontal="left"/>
    </xf>
    <xf numFmtId="0" fontId="0" fillId="0" borderId="20" xfId="0" applyFont="1" applyFill="1" applyBorder="1" applyAlignment="1">
      <alignment vertical="center"/>
    </xf>
    <xf numFmtId="0" fontId="15" fillId="0" borderId="13" xfId="2" applyFont="1" applyFill="1" applyBorder="1" applyAlignment="1"/>
    <xf numFmtId="0" fontId="15" fillId="0" borderId="13" xfId="2" applyFont="1" applyFill="1" applyBorder="1" applyAlignment="1">
      <alignment wrapText="1"/>
    </xf>
    <xf numFmtId="0" fontId="15" fillId="0" borderId="27" xfId="2" applyFont="1" applyFill="1" applyBorder="1" applyAlignment="1"/>
    <xf numFmtId="0" fontId="10" fillId="0" borderId="14" xfId="2" applyFont="1" applyFill="1" applyBorder="1" applyAlignment="1">
      <alignment horizontal="left"/>
    </xf>
    <xf numFmtId="0" fontId="0" fillId="0" borderId="14" xfId="0" applyFont="1" applyFill="1" applyBorder="1" applyAlignment="1">
      <alignment horizontal="center"/>
    </xf>
    <xf numFmtId="0" fontId="0" fillId="0" borderId="14" xfId="0" applyFont="1" applyFill="1" applyBorder="1"/>
    <xf numFmtId="49" fontId="15" fillId="0" borderId="13" xfId="0" applyNumberFormat="1" applyFont="1" applyFill="1" applyBorder="1" applyAlignment="1">
      <alignment horizontal="left"/>
    </xf>
    <xf numFmtId="49" fontId="15" fillId="0" borderId="13" xfId="0" applyNumberFormat="1" applyFont="1" applyFill="1" applyBorder="1" applyAlignment="1">
      <alignment horizontal="left" wrapText="1"/>
    </xf>
    <xf numFmtId="49" fontId="15" fillId="0" borderId="27" xfId="0" applyNumberFormat="1" applyFont="1" applyFill="1" applyBorder="1" applyAlignment="1">
      <alignment horizontal="left"/>
    </xf>
    <xf numFmtId="0" fontId="11" fillId="0" borderId="0" xfId="4" applyFont="1" applyFill="1"/>
    <xf numFmtId="0" fontId="0" fillId="0" borderId="0" xfId="6" applyFont="1" applyFill="1" applyAlignment="1" applyProtection="1">
      <alignment horizontal="left"/>
      <protection locked="0"/>
    </xf>
    <xf numFmtId="0" fontId="0" fillId="0" borderId="0" xfId="0" applyFont="1" applyFill="1"/>
    <xf numFmtId="0" fontId="19" fillId="0" borderId="0" xfId="6" applyFont="1" applyFill="1" applyAlignment="1" applyProtection="1">
      <protection locked="0"/>
    </xf>
    <xf numFmtId="0" fontId="15" fillId="0" borderId="13" xfId="0" applyFont="1" applyFill="1" applyBorder="1" applyAlignment="1">
      <alignment horizontal="left"/>
    </xf>
    <xf numFmtId="0" fontId="10" fillId="0" borderId="14" xfId="0" applyFont="1" applyFill="1" applyBorder="1" applyAlignment="1">
      <alignment horizontal="center"/>
    </xf>
    <xf numFmtId="0" fontId="10" fillId="0" borderId="15" xfId="0" applyFont="1" applyFill="1" applyBorder="1"/>
    <xf numFmtId="0" fontId="14" fillId="0" borderId="15" xfId="0" applyFont="1" applyFill="1" applyBorder="1"/>
    <xf numFmtId="0" fontId="14" fillId="0" borderId="0" xfId="0" applyFont="1" applyFill="1"/>
    <xf numFmtId="0" fontId="11" fillId="0" borderId="15" xfId="0" applyFont="1" applyFill="1" applyBorder="1"/>
    <xf numFmtId="0" fontId="28" fillId="0" borderId="15" xfId="1" applyFont="1" applyFill="1" applyBorder="1"/>
    <xf numFmtId="0" fontId="25" fillId="0" borderId="18" xfId="1" applyFont="1" applyFill="1" applyBorder="1" applyAlignment="1">
      <alignment horizontal="left"/>
    </xf>
    <xf numFmtId="0" fontId="25" fillId="0" borderId="0" xfId="1" applyFont="1" applyFill="1" applyAlignment="1"/>
    <xf numFmtId="0" fontId="25" fillId="0" borderId="15" xfId="1" applyFont="1" applyFill="1" applyBorder="1" applyAlignment="1"/>
    <xf numFmtId="0" fontId="25" fillId="0" borderId="15" xfId="1" applyFont="1" applyFill="1" applyBorder="1" applyAlignment="1">
      <alignment horizontal="center"/>
    </xf>
    <xf numFmtId="0" fontId="25" fillId="0" borderId="0" xfId="1" applyFont="1" applyFill="1"/>
    <xf numFmtId="0" fontId="10" fillId="0" borderId="21" xfId="0" applyFont="1" applyFill="1" applyBorder="1" applyAlignment="1">
      <alignment horizontal="left"/>
    </xf>
    <xf numFmtId="0" fontId="10" fillId="0" borderId="24" xfId="0" applyFont="1" applyFill="1" applyBorder="1" applyAlignment="1">
      <alignment horizontal="left"/>
    </xf>
    <xf numFmtId="0" fontId="10" fillId="0" borderId="21" xfId="0" applyFont="1" applyFill="1" applyBorder="1" applyAlignment="1">
      <alignment horizontal="left" vertical="center"/>
    </xf>
    <xf numFmtId="0" fontId="10" fillId="0" borderId="2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1" fillId="0" borderId="18" xfId="0" applyFont="1" applyFill="1" applyBorder="1" applyAlignment="1">
      <alignment wrapText="1"/>
    </xf>
    <xf numFmtId="0" fontId="11" fillId="0" borderId="20" xfId="0" applyFont="1" applyFill="1" applyBorder="1" applyAlignment="1"/>
    <xf numFmtId="0" fontId="11" fillId="0" borderId="18" xfId="0" applyFont="1" applyFill="1" applyBorder="1" applyAlignment="1">
      <alignment horizontal="left" wrapText="1"/>
    </xf>
    <xf numFmtId="49" fontId="10" fillId="0" borderId="17" xfId="3" applyNumberFormat="1" applyFont="1" applyFill="1" applyBorder="1" applyAlignment="1">
      <alignment vertical="center"/>
    </xf>
    <xf numFmtId="0" fontId="11" fillId="0" borderId="17" xfId="0" applyFont="1" applyFill="1" applyBorder="1"/>
    <xf numFmtId="0" fontId="10" fillId="0" borderId="15" xfId="0" applyNumberFormat="1" applyFont="1" applyFill="1" applyBorder="1" applyAlignment="1"/>
    <xf numFmtId="1" fontId="10" fillId="0" borderId="15" xfId="3" applyNumberFormat="1" applyFont="1" applyFill="1" applyBorder="1" applyAlignment="1">
      <alignment horizontal="left" vertical="center"/>
    </xf>
    <xf numFmtId="0" fontId="10" fillId="0" borderId="15"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0" xfId="0" applyFont="1" applyFill="1" applyAlignment="1">
      <alignment horizontal="left"/>
    </xf>
    <xf numFmtId="0" fontId="11" fillId="0" borderId="15" xfId="2" applyFont="1" applyFill="1" applyBorder="1" applyAlignment="1">
      <alignment horizontal="right" vertical="center"/>
    </xf>
    <xf numFmtId="0" fontId="11" fillId="0" borderId="14" xfId="0" applyFont="1" applyFill="1" applyBorder="1"/>
    <xf numFmtId="0" fontId="11" fillId="0" borderId="15" xfId="0" applyFont="1" applyFill="1" applyBorder="1" applyAlignment="1">
      <alignment horizontal="right"/>
    </xf>
    <xf numFmtId="0" fontId="11" fillId="0" borderId="23" xfId="0" applyFont="1" applyFill="1" applyBorder="1"/>
    <xf numFmtId="0" fontId="38" fillId="0" borderId="18" xfId="0" applyFont="1" applyFill="1" applyBorder="1" applyAlignment="1"/>
    <xf numFmtId="3" fontId="11" fillId="0" borderId="15" xfId="0" applyNumberFormat="1" applyFont="1" applyFill="1" applyBorder="1" applyAlignment="1">
      <alignment horizontal="right"/>
    </xf>
    <xf numFmtId="0" fontId="10" fillId="0" borderId="15" xfId="2" applyFont="1" applyFill="1" applyBorder="1" applyAlignment="1">
      <alignment horizontal="center"/>
    </xf>
    <xf numFmtId="0" fontId="10" fillId="0" borderId="15" xfId="2" applyFont="1" applyFill="1" applyBorder="1" applyAlignment="1">
      <alignment horizontal="center" vertical="center"/>
    </xf>
    <xf numFmtId="0" fontId="11" fillId="0" borderId="17" xfId="2" applyFont="1" applyFill="1" applyBorder="1" applyAlignment="1">
      <alignment horizontal="center"/>
    </xf>
    <xf numFmtId="0" fontId="0" fillId="0" borderId="0" xfId="4" applyFont="1" applyFill="1" applyAlignment="1"/>
    <xf numFmtId="0" fontId="39" fillId="0" borderId="0" xfId="9" applyFont="1" applyFill="1" applyProtection="1">
      <protection locked="0"/>
    </xf>
    <xf numFmtId="4" fontId="26" fillId="0" borderId="63" xfId="11" applyNumberFormat="1" applyFont="1" applyFill="1" applyBorder="1" applyAlignment="1" applyProtection="1">
      <alignment horizontal="right" vertical="center" wrapText="1"/>
    </xf>
    <xf numFmtId="0" fontId="40" fillId="0" borderId="0" xfId="9" applyFont="1" applyFill="1" applyProtection="1">
      <protection locked="0"/>
    </xf>
    <xf numFmtId="49" fontId="41" fillId="0" borderId="15" xfId="3" applyNumberFormat="1" applyFont="1" applyFill="1" applyBorder="1" applyAlignment="1">
      <alignment horizontal="left"/>
    </xf>
    <xf numFmtId="0" fontId="11" fillId="0" borderId="20" xfId="0" applyFont="1" applyFill="1" applyBorder="1" applyAlignment="1">
      <alignment horizontal="left" vertical="center" wrapText="1"/>
    </xf>
    <xf numFmtId="0" fontId="42" fillId="0" borderId="15" xfId="2" applyFont="1" applyFill="1" applyBorder="1" applyAlignment="1"/>
    <xf numFmtId="49" fontId="43" fillId="0" borderId="14" xfId="3" applyNumberFormat="1" applyFont="1" applyFill="1" applyBorder="1" applyAlignment="1">
      <alignment horizontal="left"/>
    </xf>
    <xf numFmtId="49" fontId="43" fillId="0" borderId="14" xfId="3" applyNumberFormat="1" applyFont="1" applyFill="1" applyBorder="1" applyAlignment="1">
      <alignment vertical="center"/>
    </xf>
    <xf numFmtId="0" fontId="41" fillId="0" borderId="15" xfId="2" applyFont="1" applyFill="1" applyBorder="1" applyAlignment="1"/>
    <xf numFmtId="3" fontId="11" fillId="0" borderId="15" xfId="0" applyNumberFormat="1" applyFont="1" applyFill="1" applyBorder="1"/>
    <xf numFmtId="3" fontId="0" fillId="0" borderId="15" xfId="0" applyNumberFormat="1" applyFont="1" applyFill="1" applyBorder="1"/>
    <xf numFmtId="0" fontId="11" fillId="2" borderId="15" xfId="0" applyFont="1" applyFill="1" applyBorder="1" applyAlignment="1">
      <alignment horizontal="left"/>
    </xf>
    <xf numFmtId="0" fontId="11" fillId="2" borderId="15" xfId="2" applyFont="1" applyFill="1" applyBorder="1" applyAlignment="1"/>
    <xf numFmtId="3" fontId="10" fillId="2" borderId="18" xfId="0" applyNumberFormat="1" applyFont="1" applyFill="1" applyBorder="1" applyAlignment="1"/>
    <xf numFmtId="0" fontId="11" fillId="2" borderId="15" xfId="0" applyFont="1" applyFill="1" applyBorder="1" applyAlignment="1"/>
    <xf numFmtId="0" fontId="10" fillId="2" borderId="18" xfId="0" applyFont="1" applyFill="1" applyBorder="1" applyAlignment="1"/>
    <xf numFmtId="3" fontId="10" fillId="2" borderId="18" xfId="0" applyNumberFormat="1" applyFont="1" applyFill="1" applyBorder="1" applyAlignment="1">
      <alignment horizontal="left" vertical="center"/>
    </xf>
    <xf numFmtId="3" fontId="11" fillId="2" borderId="19" xfId="0" applyNumberFormat="1" applyFont="1" applyFill="1" applyBorder="1" applyAlignment="1">
      <alignment horizontal="left" vertical="center"/>
    </xf>
    <xf numFmtId="0" fontId="11" fillId="2" borderId="20" xfId="0" applyFont="1" applyFill="1" applyBorder="1" applyAlignment="1">
      <alignment horizontal="left" vertical="center"/>
    </xf>
    <xf numFmtId="0" fontId="11" fillId="2" borderId="18" xfId="0" applyNumberFormat="1" applyFont="1" applyFill="1" applyBorder="1" applyAlignment="1">
      <alignment horizontal="center"/>
    </xf>
    <xf numFmtId="0" fontId="29" fillId="0" borderId="0" xfId="6" applyFont="1" applyFill="1" applyAlignment="1" applyProtection="1">
      <alignment horizontal="left"/>
      <protection locked="0"/>
    </xf>
    <xf numFmtId="0" fontId="29" fillId="0" borderId="0" xfId="8" applyFont="1" applyFill="1" applyAlignment="1" applyProtection="1">
      <alignment horizontal="left"/>
      <protection locked="0"/>
    </xf>
    <xf numFmtId="0" fontId="29" fillId="0" borderId="0" xfId="6" applyFont="1" applyFill="1" applyProtection="1">
      <protection locked="0"/>
    </xf>
    <xf numFmtId="0" fontId="29" fillId="0" borderId="0" xfId="8" applyFont="1" applyFill="1" applyProtection="1">
      <protection locked="0"/>
    </xf>
    <xf numFmtId="0" fontId="44" fillId="0" borderId="0" xfId="9" applyFont="1" applyFill="1" applyProtection="1">
      <protection locked="0"/>
    </xf>
    <xf numFmtId="4" fontId="45" fillId="0" borderId="0" xfId="6" applyNumberFormat="1" applyFont="1" applyFill="1" applyProtection="1">
      <protection locked="0"/>
    </xf>
    <xf numFmtId="0" fontId="45" fillId="0" borderId="0" xfId="6" applyFont="1" applyFill="1" applyProtection="1">
      <protection locked="0"/>
    </xf>
    <xf numFmtId="4" fontId="45" fillId="0" borderId="0" xfId="8" applyNumberFormat="1" applyFont="1" applyFill="1" applyProtection="1">
      <protection locked="0"/>
    </xf>
    <xf numFmtId="1" fontId="26" fillId="0" borderId="0" xfId="8" applyNumberFormat="1" applyFont="1" applyFill="1" applyAlignment="1" applyProtection="1">
      <alignment horizontal="center"/>
      <protection locked="0"/>
    </xf>
    <xf numFmtId="1" fontId="29" fillId="0" borderId="0" xfId="8" applyNumberFormat="1" applyFont="1" applyFill="1" applyAlignment="1" applyProtection="1">
      <alignment horizontal="center"/>
      <protection locked="0"/>
    </xf>
    <xf numFmtId="0" fontId="29" fillId="0" borderId="47" xfId="9" applyFont="1" applyFill="1" applyBorder="1" applyAlignment="1" applyProtection="1">
      <alignment horizontal="center" vertical="center"/>
      <protection locked="0"/>
    </xf>
    <xf numFmtId="0" fontId="29" fillId="0" borderId="58" xfId="9" applyFont="1" applyFill="1" applyBorder="1" applyAlignment="1" applyProtection="1">
      <alignment horizontal="center" vertical="center"/>
      <protection locked="0"/>
    </xf>
    <xf numFmtId="1" fontId="29" fillId="0" borderId="58" xfId="11" applyNumberFormat="1" applyFont="1" applyFill="1" applyBorder="1" applyAlignment="1" applyProtection="1">
      <alignment horizontal="center" vertical="center" wrapText="1"/>
      <protection locked="0"/>
    </xf>
    <xf numFmtId="1" fontId="29" fillId="0" borderId="59" xfId="11" applyNumberFormat="1" applyFont="1" applyFill="1" applyBorder="1" applyAlignment="1" applyProtection="1">
      <alignment horizontal="center" vertical="center" wrapText="1"/>
      <protection locked="0"/>
    </xf>
    <xf numFmtId="0" fontId="46" fillId="0" borderId="0" xfId="9" applyFont="1" applyFill="1" applyProtection="1">
      <protection locked="0"/>
    </xf>
    <xf numFmtId="4" fontId="26" fillId="0" borderId="66" xfId="9" applyNumberFormat="1" applyFont="1" applyFill="1" applyBorder="1" applyAlignment="1" applyProtection="1">
      <alignment horizontal="right" vertical="center" wrapText="1"/>
      <protection locked="0"/>
    </xf>
    <xf numFmtId="0" fontId="47" fillId="0" borderId="0" xfId="9" applyFont="1" applyFill="1" applyProtection="1">
      <protection locked="0"/>
    </xf>
    <xf numFmtId="49" fontId="26" fillId="0" borderId="67" xfId="7" quotePrefix="1" applyNumberFormat="1" applyFont="1" applyFill="1" applyBorder="1" applyAlignment="1" applyProtection="1">
      <alignment horizontal="left" vertical="top"/>
      <protection locked="0"/>
    </xf>
    <xf numFmtId="49" fontId="33" fillId="0" borderId="63" xfId="7" applyNumberFormat="1" applyFont="1" applyFill="1" applyBorder="1" applyAlignment="1" applyProtection="1">
      <alignment horizontal="left" vertical="top"/>
      <protection locked="0"/>
    </xf>
    <xf numFmtId="4" fontId="33" fillId="0" borderId="63" xfId="8" applyNumberFormat="1" applyFont="1" applyFill="1" applyBorder="1" applyAlignment="1" applyProtection="1">
      <alignment horizontal="right" vertical="center" wrapText="1"/>
      <protection locked="0"/>
    </xf>
    <xf numFmtId="4" fontId="29" fillId="0" borderId="66" xfId="9" applyNumberFormat="1" applyFont="1" applyFill="1" applyBorder="1" applyAlignment="1" applyProtection="1">
      <alignment horizontal="right" vertical="center" wrapText="1"/>
      <protection locked="0"/>
    </xf>
    <xf numFmtId="0" fontId="33" fillId="0" borderId="63" xfId="7" applyFont="1" applyFill="1" applyBorder="1" applyAlignment="1" applyProtection="1">
      <alignment wrapText="1"/>
      <protection locked="0"/>
    </xf>
    <xf numFmtId="0" fontId="29" fillId="0" borderId="15" xfId="0" applyFont="1" applyFill="1" applyBorder="1" applyAlignment="1">
      <alignment horizontal="right"/>
    </xf>
    <xf numFmtId="49" fontId="29" fillId="0" borderId="63" xfId="7" applyNumberFormat="1" applyFont="1" applyFill="1" applyBorder="1" applyAlignment="1" applyProtection="1">
      <alignment horizontal="left" vertical="top"/>
      <protection locked="0"/>
    </xf>
    <xf numFmtId="0" fontId="29" fillId="0" borderId="63" xfId="7" applyFont="1" applyFill="1" applyBorder="1" applyProtection="1">
      <protection locked="0"/>
    </xf>
    <xf numFmtId="1" fontId="29" fillId="0" borderId="0" xfId="8" applyNumberFormat="1" applyFont="1" applyFill="1" applyProtection="1">
      <protection locked="0"/>
    </xf>
    <xf numFmtId="0" fontId="29" fillId="0" borderId="0" xfId="4" applyFont="1" applyFill="1" applyAlignment="1"/>
    <xf numFmtId="0" fontId="19" fillId="0" borderId="0" xfId="5" applyFont="1" applyFill="1"/>
    <xf numFmtId="4" fontId="29" fillId="0" borderId="62" xfId="11" applyNumberFormat="1" applyFont="1" applyFill="1" applyBorder="1" applyAlignment="1" applyProtection="1">
      <alignment horizontal="right" vertical="center" wrapText="1"/>
    </xf>
    <xf numFmtId="3" fontId="33" fillId="0" borderId="63" xfId="8" applyNumberFormat="1" applyFont="1" applyFill="1" applyBorder="1" applyAlignment="1" applyProtection="1">
      <alignment horizontal="right" vertical="center" wrapText="1"/>
      <protection locked="0"/>
    </xf>
    <xf numFmtId="3" fontId="32" fillId="0" borderId="63" xfId="8" applyNumberFormat="1" applyFont="1" applyFill="1" applyBorder="1" applyAlignment="1" applyProtection="1">
      <alignment horizontal="right" vertical="center" wrapText="1"/>
      <protection locked="0"/>
    </xf>
    <xf numFmtId="3" fontId="29" fillId="0" borderId="15" xfId="0" applyNumberFormat="1" applyFont="1" applyFill="1" applyBorder="1" applyAlignment="1">
      <alignment horizontal="right"/>
    </xf>
    <xf numFmtId="3" fontId="22" fillId="0" borderId="15" xfId="0" applyNumberFormat="1" applyFont="1" applyFill="1" applyBorder="1" applyAlignment="1">
      <alignment horizontal="right"/>
    </xf>
    <xf numFmtId="3" fontId="24" fillId="0" borderId="63" xfId="8" applyNumberFormat="1" applyFont="1" applyFill="1" applyBorder="1" applyAlignment="1" applyProtection="1">
      <alignment horizontal="right" vertical="center" wrapText="1"/>
      <protection locked="0"/>
    </xf>
    <xf numFmtId="3" fontId="21" fillId="0" borderId="63" xfId="8" applyNumberFormat="1" applyFont="1" applyFill="1" applyBorder="1" applyAlignment="1" applyProtection="1">
      <alignment horizontal="right" vertical="center" wrapText="1"/>
      <protection locked="0"/>
    </xf>
    <xf numFmtId="1" fontId="11" fillId="0" borderId="14" xfId="0" applyNumberFormat="1" applyFont="1" applyFill="1" applyBorder="1"/>
    <xf numFmtId="1" fontId="11" fillId="0" borderId="15" xfId="0" applyNumberFormat="1" applyFont="1" applyFill="1" applyBorder="1" applyAlignment="1">
      <alignment horizontal="right"/>
    </xf>
    <xf numFmtId="1" fontId="11" fillId="0" borderId="15" xfId="0" applyNumberFormat="1" applyFont="1" applyFill="1" applyBorder="1"/>
    <xf numFmtId="1" fontId="10" fillId="0" borderId="15" xfId="0" applyNumberFormat="1" applyFont="1" applyFill="1" applyBorder="1" applyAlignment="1">
      <alignment horizontal="right" vertical="center"/>
    </xf>
    <xf numFmtId="1" fontId="10" fillId="0" borderId="15" xfId="0" applyNumberFormat="1" applyFont="1" applyFill="1" applyBorder="1" applyAlignment="1">
      <alignment vertical="center"/>
    </xf>
    <xf numFmtId="1" fontId="11" fillId="0" borderId="15" xfId="2" applyNumberFormat="1" applyFont="1" applyFill="1" applyBorder="1" applyAlignment="1">
      <alignment horizontal="right" vertical="center"/>
    </xf>
    <xf numFmtId="1" fontId="11" fillId="0" borderId="23" xfId="2" applyNumberFormat="1" applyFont="1" applyFill="1" applyBorder="1" applyAlignment="1">
      <alignment vertical="center"/>
    </xf>
    <xf numFmtId="1" fontId="11" fillId="0" borderId="15" xfId="2" applyNumberFormat="1" applyFont="1" applyFill="1" applyBorder="1" applyAlignment="1">
      <alignment vertical="center"/>
    </xf>
    <xf numFmtId="1" fontId="0" fillId="0" borderId="15" xfId="2" applyNumberFormat="1" applyFont="1" applyFill="1" applyBorder="1" applyAlignment="1">
      <alignment vertical="center"/>
    </xf>
    <xf numFmtId="1" fontId="0" fillId="0" borderId="15" xfId="0" applyNumberFormat="1" applyFont="1" applyFill="1" applyBorder="1"/>
    <xf numFmtId="1" fontId="11" fillId="0" borderId="23" xfId="2" applyNumberFormat="1" applyFont="1" applyFill="1" applyBorder="1" applyAlignment="1">
      <alignment horizontal="right" vertical="center"/>
    </xf>
    <xf numFmtId="1" fontId="0" fillId="0" borderId="23" xfId="2" applyNumberFormat="1" applyFont="1" applyFill="1" applyBorder="1" applyAlignment="1">
      <alignment vertical="center"/>
    </xf>
    <xf numFmtId="1" fontId="0" fillId="0" borderId="39" xfId="0" applyNumberFormat="1" applyFont="1" applyFill="1" applyBorder="1"/>
    <xf numFmtId="1" fontId="0" fillId="0" borderId="14" xfId="0" applyNumberFormat="1" applyFont="1" applyFill="1" applyBorder="1" applyAlignment="1">
      <alignment horizontal="center"/>
    </xf>
    <xf numFmtId="1" fontId="0" fillId="0" borderId="15" xfId="0" applyNumberFormat="1" applyFont="1" applyFill="1" applyBorder="1" applyAlignment="1">
      <alignment horizontal="center"/>
    </xf>
    <xf numFmtId="1" fontId="19" fillId="0" borderId="15" xfId="0" applyNumberFormat="1" applyFont="1" applyFill="1" applyBorder="1"/>
    <xf numFmtId="1" fontId="10" fillId="0" borderId="15" xfId="0" applyNumberFormat="1" applyFont="1" applyFill="1" applyBorder="1"/>
    <xf numFmtId="1" fontId="28" fillId="0" borderId="15" xfId="1" applyNumberFormat="1" applyFont="1" applyFill="1" applyBorder="1"/>
    <xf numFmtId="1" fontId="14" fillId="0" borderId="15" xfId="0" applyNumberFormat="1" applyFont="1" applyFill="1" applyBorder="1"/>
    <xf numFmtId="1" fontId="0" fillId="0" borderId="15" xfId="2" applyNumberFormat="1" applyFont="1" applyFill="1" applyBorder="1" applyAlignment="1">
      <alignment horizontal="center" vertical="center"/>
    </xf>
    <xf numFmtId="1" fontId="11" fillId="0" borderId="15" xfId="0" applyNumberFormat="1" applyFont="1" applyFill="1" applyBorder="1" applyAlignment="1">
      <alignment horizontal="center"/>
    </xf>
    <xf numFmtId="1" fontId="11" fillId="0" borderId="15" xfId="2" applyNumberFormat="1" applyFont="1" applyFill="1" applyBorder="1" applyAlignment="1">
      <alignment horizontal="center" vertical="center"/>
    </xf>
    <xf numFmtId="1" fontId="0" fillId="0" borderId="17" xfId="0" applyNumberFormat="1" applyFont="1" applyFill="1" applyBorder="1" applyAlignment="1">
      <alignment horizontal="center"/>
    </xf>
    <xf numFmtId="1" fontId="11" fillId="3" borderId="15" xfId="0" applyNumberFormat="1" applyFont="1" applyFill="1" applyBorder="1" applyAlignment="1">
      <alignment horizontal="right"/>
    </xf>
    <xf numFmtId="1" fontId="0" fillId="3" borderId="15" xfId="0" applyNumberFormat="1" applyFont="1" applyFill="1" applyBorder="1" applyAlignment="1">
      <alignment horizontal="center"/>
    </xf>
    <xf numFmtId="3" fontId="44" fillId="0" borderId="0" xfId="9" applyNumberFormat="1" applyFont="1" applyFill="1" applyProtection="1">
      <protection locked="0"/>
    </xf>
    <xf numFmtId="3" fontId="46" fillId="0" borderId="0" xfId="9" applyNumberFormat="1" applyFont="1" applyFill="1" applyProtection="1">
      <protection locked="0"/>
    </xf>
    <xf numFmtId="3" fontId="40" fillId="0" borderId="0" xfId="9" applyNumberFormat="1" applyFont="1" applyFill="1" applyProtection="1">
      <protection locked="0"/>
    </xf>
    <xf numFmtId="3" fontId="39" fillId="0" borderId="0" xfId="9" applyNumberFormat="1" applyFont="1" applyFill="1" applyProtection="1">
      <protection locked="0"/>
    </xf>
    <xf numFmtId="3" fontId="47" fillId="0" borderId="0" xfId="9" applyNumberFormat="1" applyFont="1" applyFill="1" applyProtection="1">
      <protection locked="0"/>
    </xf>
    <xf numFmtId="3" fontId="36" fillId="0" borderId="0" xfId="9" applyNumberFormat="1" applyFill="1" applyProtection="1">
      <protection locked="0"/>
    </xf>
    <xf numFmtId="3" fontId="32" fillId="2" borderId="63" xfId="8" applyNumberFormat="1" applyFont="1" applyFill="1" applyBorder="1" applyAlignment="1" applyProtection="1">
      <alignment horizontal="right" vertical="center" wrapText="1"/>
      <protection locked="0"/>
    </xf>
    <xf numFmtId="0" fontId="18" fillId="0" borderId="20" xfId="0" applyNumberFormat="1" applyFont="1" applyFill="1" applyBorder="1" applyAlignment="1">
      <alignment horizontal="left" vertical="center"/>
    </xf>
    <xf numFmtId="0" fontId="29" fillId="0" borderId="0" xfId="6" applyFont="1" applyFill="1" applyAlignment="1" applyProtection="1">
      <alignment horizontal="left"/>
      <protection locked="0"/>
    </xf>
    <xf numFmtId="0" fontId="29" fillId="0" borderId="0" xfId="6" applyFont="1" applyFill="1" applyAlignment="1" applyProtection="1">
      <alignment horizontal="left"/>
      <protection locked="0"/>
    </xf>
    <xf numFmtId="4" fontId="29" fillId="2" borderId="63" xfId="8" applyNumberFormat="1" applyFont="1" applyFill="1" applyBorder="1" applyAlignment="1" applyProtection="1">
      <alignment horizontal="right" vertical="center" wrapText="1"/>
      <protection locked="0"/>
    </xf>
    <xf numFmtId="4" fontId="29" fillId="2" borderId="62" xfId="11" applyNumberFormat="1" applyFont="1" applyFill="1" applyBorder="1" applyAlignment="1" applyProtection="1">
      <alignment horizontal="right" vertical="center" wrapText="1"/>
    </xf>
    <xf numFmtId="0" fontId="29" fillId="2" borderId="15" xfId="0" applyFont="1" applyFill="1" applyBorder="1" applyAlignment="1">
      <alignment horizontal="right"/>
    </xf>
    <xf numFmtId="0" fontId="29" fillId="0" borderId="0" xfId="8" applyFont="1" applyAlignment="1" applyProtection="1">
      <alignment horizontal="left"/>
      <protection locked="0"/>
    </xf>
    <xf numFmtId="0" fontId="29" fillId="0" borderId="0" xfId="6" applyFont="1" applyProtection="1">
      <protection locked="0"/>
    </xf>
    <xf numFmtId="0" fontId="29" fillId="0" borderId="0" xfId="8" applyFont="1" applyProtection="1">
      <protection locked="0"/>
    </xf>
    <xf numFmtId="0" fontId="44" fillId="0" borderId="0" xfId="20" applyFont="1" applyProtection="1">
      <protection locked="0"/>
    </xf>
    <xf numFmtId="0" fontId="29" fillId="0" borderId="0" xfId="6" applyFont="1" applyAlignment="1" applyProtection="1">
      <alignment horizontal="left"/>
      <protection locked="0"/>
    </xf>
    <xf numFmtId="4" fontId="29" fillId="0" borderId="0" xfId="6" applyNumberFormat="1" applyFont="1" applyAlignment="1" applyProtection="1">
      <alignment horizontal="left"/>
      <protection locked="0"/>
    </xf>
    <xf numFmtId="4" fontId="29" fillId="0" borderId="0" xfId="6" applyNumberFormat="1" applyFont="1" applyProtection="1">
      <protection locked="0"/>
    </xf>
    <xf numFmtId="0" fontId="26" fillId="0" borderId="0" xfId="8" applyFont="1" applyProtection="1">
      <protection locked="0"/>
    </xf>
    <xf numFmtId="4" fontId="45" fillId="0" borderId="0" xfId="6" applyNumberFormat="1" applyFont="1" applyProtection="1">
      <protection locked="0"/>
    </xf>
    <xf numFmtId="0" fontId="45" fillId="0" borderId="0" xfId="6" applyFont="1" applyProtection="1">
      <protection locked="0"/>
    </xf>
    <xf numFmtId="4" fontId="45" fillId="0" borderId="0" xfId="8" applyNumberFormat="1" applyFont="1" applyProtection="1">
      <protection locked="0"/>
    </xf>
    <xf numFmtId="0" fontId="29" fillId="4" borderId="0" xfId="6" applyFont="1" applyFill="1" applyAlignment="1" applyProtection="1">
      <alignment horizontal="left"/>
      <protection locked="0"/>
    </xf>
    <xf numFmtId="1" fontId="26" fillId="0" borderId="0" xfId="8" applyNumberFormat="1" applyFont="1" applyAlignment="1" applyProtection="1">
      <alignment horizontal="left"/>
      <protection locked="0"/>
    </xf>
    <xf numFmtId="1" fontId="29" fillId="0" borderId="0" xfId="8" applyNumberFormat="1" applyFont="1" applyAlignment="1" applyProtection="1">
      <alignment horizontal="center"/>
      <protection locked="0"/>
    </xf>
    <xf numFmtId="0" fontId="44" fillId="0" borderId="40" xfId="20" applyFont="1" applyBorder="1" applyProtection="1">
      <protection locked="0"/>
    </xf>
    <xf numFmtId="0" fontId="29" fillId="0" borderId="47" xfId="20" applyFont="1" applyBorder="1" applyAlignment="1" applyProtection="1">
      <alignment horizontal="center" vertical="center"/>
      <protection locked="0"/>
    </xf>
    <xf numFmtId="0" fontId="29" fillId="0" borderId="0" xfId="20" applyFont="1" applyAlignment="1" applyProtection="1">
      <alignment horizontal="center" vertical="center"/>
      <protection locked="0"/>
    </xf>
    <xf numFmtId="0" fontId="29" fillId="0" borderId="58" xfId="20" applyFont="1" applyBorder="1" applyAlignment="1" applyProtection="1">
      <alignment horizontal="center" vertical="center"/>
      <protection locked="0"/>
    </xf>
    <xf numFmtId="1" fontId="29" fillId="0" borderId="58" xfId="11" applyNumberFormat="1" applyFont="1" applyBorder="1" applyAlignment="1" applyProtection="1">
      <alignment horizontal="center" vertical="center" wrapText="1"/>
      <protection locked="0"/>
    </xf>
    <xf numFmtId="1" fontId="29" fillId="0" borderId="59" xfId="11" applyNumberFormat="1" applyFont="1" applyBorder="1" applyAlignment="1" applyProtection="1">
      <alignment horizontal="center" vertical="center" wrapText="1"/>
      <protection locked="0"/>
    </xf>
    <xf numFmtId="1" fontId="29" fillId="0" borderId="70" xfId="11" applyNumberFormat="1" applyFont="1" applyBorder="1" applyAlignment="1" applyProtection="1">
      <alignment horizontal="center" vertical="center" wrapText="1"/>
      <protection locked="0"/>
    </xf>
    <xf numFmtId="4" fontId="26" fillId="0" borderId="62" xfId="11" applyNumberFormat="1" applyFont="1" applyBorder="1" applyAlignment="1" applyProtection="1">
      <alignment horizontal="right" vertical="center" wrapText="1"/>
      <protection locked="0"/>
    </xf>
    <xf numFmtId="4" fontId="26" fillId="0" borderId="62" xfId="11" applyNumberFormat="1" applyFont="1" applyBorder="1" applyAlignment="1">
      <alignment horizontal="right" vertical="center" wrapText="1"/>
    </xf>
    <xf numFmtId="4" fontId="29" fillId="0" borderId="64" xfId="8" applyNumberFormat="1" applyFont="1" applyBorder="1" applyAlignment="1" applyProtection="1">
      <alignment horizontal="right" vertical="center" wrapText="1"/>
      <protection locked="0"/>
    </xf>
    <xf numFmtId="4" fontId="26" fillId="0" borderId="63" xfId="8" applyNumberFormat="1" applyFont="1" applyBorder="1" applyAlignment="1" applyProtection="1">
      <alignment horizontal="right" vertical="center" wrapText="1"/>
      <protection locked="0"/>
    </xf>
    <xf numFmtId="4" fontId="26" fillId="0" borderId="63" xfId="11" applyNumberFormat="1" applyFont="1" applyBorder="1" applyAlignment="1" applyProtection="1">
      <alignment horizontal="right" vertical="center" wrapText="1"/>
      <protection locked="0"/>
    </xf>
    <xf numFmtId="4" fontId="26" fillId="0" borderId="63" xfId="11" applyNumberFormat="1" applyFont="1" applyBorder="1" applyAlignment="1">
      <alignment horizontal="right" vertical="center" wrapText="1"/>
    </xf>
    <xf numFmtId="4" fontId="29" fillId="0" borderId="66" xfId="8" applyNumberFormat="1" applyFont="1" applyBorder="1" applyAlignment="1" applyProtection="1">
      <alignment horizontal="right" vertical="center" wrapText="1"/>
      <protection locked="0"/>
    </xf>
    <xf numFmtId="4" fontId="26" fillId="0" borderId="63" xfId="7" applyNumberFormat="1" applyFont="1" applyBorder="1" applyAlignment="1" applyProtection="1">
      <alignment horizontal="right" vertical="center" wrapText="1"/>
      <protection locked="0"/>
    </xf>
    <xf numFmtId="0" fontId="46" fillId="0" borderId="0" xfId="20" applyFont="1" applyProtection="1">
      <protection locked="0"/>
    </xf>
    <xf numFmtId="4" fontId="26" fillId="0" borderId="63" xfId="8" applyNumberFormat="1" applyFont="1" applyBorder="1" applyAlignment="1">
      <alignment horizontal="right" vertical="center" wrapText="1"/>
    </xf>
    <xf numFmtId="4" fontId="29" fillId="0" borderId="63" xfId="8" applyNumberFormat="1" applyFont="1" applyBorder="1" applyAlignment="1">
      <alignment horizontal="right" vertical="center" wrapText="1"/>
    </xf>
    <xf numFmtId="4" fontId="26" fillId="0" borderId="66" xfId="20" applyNumberFormat="1" applyFont="1" applyBorder="1" applyAlignment="1" applyProtection="1">
      <alignment horizontal="right" vertical="center" wrapText="1"/>
      <protection locked="0"/>
    </xf>
    <xf numFmtId="0" fontId="47" fillId="0" borderId="0" xfId="20" applyFont="1" applyProtection="1">
      <protection locked="0"/>
    </xf>
    <xf numFmtId="0" fontId="26" fillId="0" borderId="67" xfId="7" applyFont="1" applyBorder="1" applyAlignment="1" applyProtection="1">
      <alignment horizontal="left"/>
      <protection locked="0"/>
    </xf>
    <xf numFmtId="0" fontId="33" fillId="0" borderId="63" xfId="7" applyFont="1" applyBorder="1" applyProtection="1">
      <protection locked="0"/>
    </xf>
    <xf numFmtId="4" fontId="33" fillId="0" borderId="63" xfId="7" applyNumberFormat="1" applyFont="1" applyBorder="1" applyAlignment="1" applyProtection="1">
      <alignment horizontal="right" vertical="center" wrapText="1"/>
      <protection locked="0"/>
    </xf>
    <xf numFmtId="4" fontId="33" fillId="0" borderId="63" xfId="8" applyNumberFormat="1" applyFont="1" applyBorder="1" applyAlignment="1" applyProtection="1">
      <alignment horizontal="right" vertical="center" wrapText="1"/>
      <protection locked="0"/>
    </xf>
    <xf numFmtId="4" fontId="29" fillId="0" borderId="66" xfId="20" applyNumberFormat="1" applyFont="1" applyBorder="1" applyAlignment="1" applyProtection="1">
      <alignment horizontal="right" vertical="center" wrapText="1"/>
      <protection locked="0"/>
    </xf>
    <xf numFmtId="0" fontId="52" fillId="0" borderId="67" xfId="7" applyFont="1" applyBorder="1" applyAlignment="1" applyProtection="1">
      <alignment horizontal="left"/>
      <protection locked="0"/>
    </xf>
    <xf numFmtId="4" fontId="53" fillId="0" borderId="63" xfId="8" applyNumberFormat="1" applyFont="1" applyBorder="1" applyAlignment="1" applyProtection="1">
      <alignment horizontal="right" vertical="center" wrapText="1"/>
      <protection locked="0"/>
    </xf>
    <xf numFmtId="49" fontId="26" fillId="0" borderId="67" xfId="7" applyNumberFormat="1" applyFont="1" applyBorder="1" applyAlignment="1" applyProtection="1">
      <alignment horizontal="left" vertical="top"/>
      <protection locked="0"/>
    </xf>
    <xf numFmtId="49" fontId="33" fillId="0" borderId="63" xfId="7" applyNumberFormat="1" applyFont="1" applyBorder="1" applyAlignment="1" applyProtection="1">
      <alignment horizontal="left" vertical="top"/>
      <protection locked="0"/>
    </xf>
    <xf numFmtId="49" fontId="33" fillId="0" borderId="63" xfId="7" quotePrefix="1" applyNumberFormat="1" applyFont="1" applyBorder="1" applyAlignment="1" applyProtection="1">
      <alignment horizontal="left" vertical="top"/>
      <protection locked="0"/>
    </xf>
    <xf numFmtId="49" fontId="26" fillId="0" borderId="67" xfId="7" quotePrefix="1" applyNumberFormat="1" applyFont="1" applyBorder="1" applyAlignment="1" applyProtection="1">
      <alignment horizontal="left" vertical="top"/>
      <protection locked="0"/>
    </xf>
    <xf numFmtId="49" fontId="33" fillId="0" borderId="63" xfId="7" applyNumberFormat="1" applyFont="1" applyBorder="1" applyAlignment="1" applyProtection="1">
      <alignment horizontal="left" vertical="top" wrapText="1"/>
      <protection locked="0"/>
    </xf>
    <xf numFmtId="4" fontId="29" fillId="0" borderId="63" xfId="8" applyNumberFormat="1" applyFont="1" applyBorder="1" applyAlignment="1" applyProtection="1">
      <alignment horizontal="right" vertical="center" wrapText="1"/>
      <protection locked="0"/>
    </xf>
    <xf numFmtId="0" fontId="33" fillId="0" borderId="63" xfId="7" applyFont="1" applyBorder="1" applyAlignment="1" applyProtection="1">
      <alignment wrapText="1"/>
      <protection locked="0"/>
    </xf>
    <xf numFmtId="0" fontId="29" fillId="0" borderId="15" xfId="0" applyFont="1" applyBorder="1" applyAlignment="1">
      <alignment horizontal="right"/>
    </xf>
    <xf numFmtId="4" fontId="29" fillId="0" borderId="15" xfId="0" applyNumberFormat="1" applyFont="1" applyBorder="1" applyAlignment="1">
      <alignment horizontal="right"/>
    </xf>
    <xf numFmtId="4" fontId="54" fillId="0" borderId="63" xfId="8" applyNumberFormat="1" applyFont="1" applyBorder="1" applyAlignment="1" applyProtection="1">
      <alignment horizontal="right" vertical="center" wrapText="1"/>
      <protection locked="0"/>
    </xf>
    <xf numFmtId="4" fontId="33" fillId="0" borderId="51" xfId="8" applyNumberFormat="1" applyFont="1" applyBorder="1" applyAlignment="1" applyProtection="1">
      <alignment horizontal="right" vertical="center" wrapText="1"/>
      <protection locked="0"/>
    </xf>
    <xf numFmtId="4" fontId="26" fillId="0" borderId="51" xfId="8" applyNumberFormat="1" applyFont="1" applyBorder="1" applyAlignment="1" applyProtection="1">
      <alignment horizontal="right" vertical="center" wrapText="1"/>
      <protection locked="0"/>
    </xf>
    <xf numFmtId="4" fontId="29" fillId="0" borderId="51" xfId="8" applyNumberFormat="1" applyFont="1" applyBorder="1" applyAlignment="1" applyProtection="1">
      <alignment horizontal="right" vertical="center" wrapText="1"/>
      <protection locked="0"/>
    </xf>
    <xf numFmtId="0" fontId="29" fillId="0" borderId="63" xfId="7" applyFont="1" applyBorder="1" applyProtection="1">
      <protection locked="0"/>
    </xf>
    <xf numFmtId="4" fontId="29" fillId="0" borderId="63" xfId="7" applyNumberFormat="1" applyFont="1" applyBorder="1" applyAlignment="1" applyProtection="1">
      <alignment horizontal="right" vertical="center" wrapText="1"/>
      <protection locked="0"/>
    </xf>
    <xf numFmtId="0" fontId="29" fillId="0" borderId="63" xfId="7" applyFont="1" applyBorder="1" applyAlignment="1" applyProtection="1">
      <alignment wrapText="1"/>
      <protection locked="0"/>
    </xf>
    <xf numFmtId="49" fontId="26" fillId="0" borderId="67" xfId="7" applyNumberFormat="1" applyFont="1" applyBorder="1" applyAlignment="1" applyProtection="1">
      <alignment horizontal="left"/>
      <protection locked="0"/>
    </xf>
    <xf numFmtId="49" fontId="29" fillId="0" borderId="63" xfId="20" applyNumberFormat="1" applyFont="1" applyBorder="1" applyAlignment="1" applyProtection="1">
      <alignment horizontal="left" vertical="top"/>
      <protection locked="0"/>
    </xf>
    <xf numFmtId="4" fontId="29" fillId="0" borderId="63" xfId="20" applyNumberFormat="1" applyFont="1" applyBorder="1" applyAlignment="1" applyProtection="1">
      <alignment horizontal="right" vertical="center" wrapText="1"/>
      <protection locked="0"/>
    </xf>
    <xf numFmtId="0" fontId="29" fillId="0" borderId="63" xfId="20" applyFont="1" applyBorder="1" applyAlignment="1" applyProtection="1">
      <alignment horizontal="left" vertical="top" wrapText="1"/>
      <protection locked="0"/>
    </xf>
    <xf numFmtId="0" fontId="29" fillId="0" borderId="63" xfId="20" applyFont="1" applyBorder="1" applyAlignment="1" applyProtection="1">
      <alignment horizontal="left"/>
      <protection locked="0"/>
    </xf>
    <xf numFmtId="49" fontId="29" fillId="0" borderId="63" xfId="7" applyNumberFormat="1" applyFont="1" applyBorder="1" applyAlignment="1" applyProtection="1">
      <alignment horizontal="left" vertical="top"/>
      <protection locked="0"/>
    </xf>
    <xf numFmtId="0" fontId="29" fillId="0" borderId="67" xfId="7" applyFont="1" applyBorder="1" applyAlignment="1" applyProtection="1">
      <alignment horizontal="left"/>
      <protection locked="0"/>
    </xf>
    <xf numFmtId="0" fontId="29" fillId="0" borderId="67" xfId="8" applyFont="1" applyBorder="1" applyAlignment="1" applyProtection="1">
      <alignment horizontal="left"/>
      <protection locked="0"/>
    </xf>
    <xf numFmtId="0" fontId="29" fillId="0" borderId="63" xfId="7" applyFont="1" applyBorder="1" applyAlignment="1" applyProtection="1">
      <alignment horizontal="left" vertical="center"/>
      <protection locked="0"/>
    </xf>
    <xf numFmtId="0" fontId="26" fillId="0" borderId="63" xfId="7" applyFont="1" applyBorder="1" applyProtection="1">
      <protection locked="0"/>
    </xf>
    <xf numFmtId="4" fontId="26" fillId="0" borderId="63" xfId="20" applyNumberFormat="1" applyFont="1" applyBorder="1" applyAlignment="1" applyProtection="1">
      <alignment horizontal="right" vertical="center" wrapText="1"/>
      <protection locked="0"/>
    </xf>
    <xf numFmtId="0" fontId="33" fillId="0" borderId="63" xfId="7" applyFont="1" applyBorder="1" applyAlignment="1" applyProtection="1">
      <alignment vertical="center" wrapText="1"/>
      <protection locked="0"/>
    </xf>
    <xf numFmtId="4" fontId="33" fillId="0" borderId="63" xfId="20" applyNumberFormat="1" applyFont="1" applyBorder="1" applyAlignment="1" applyProtection="1">
      <alignment horizontal="right" vertical="center" wrapText="1"/>
      <protection locked="0"/>
    </xf>
    <xf numFmtId="4" fontId="33" fillId="0" borderId="51" xfId="20" applyNumberFormat="1" applyFont="1" applyBorder="1" applyAlignment="1" applyProtection="1">
      <alignment horizontal="right" vertical="center" wrapText="1"/>
      <protection locked="0"/>
    </xf>
    <xf numFmtId="4" fontId="26" fillId="0" borderId="66" xfId="8" applyNumberFormat="1" applyFont="1" applyBorder="1" applyAlignment="1" applyProtection="1">
      <alignment horizontal="right" vertical="center" wrapText="1"/>
      <protection locked="0"/>
    </xf>
    <xf numFmtId="1" fontId="29" fillId="0" borderId="63" xfId="8" applyNumberFormat="1" applyFont="1" applyBorder="1" applyProtection="1">
      <protection locked="0"/>
    </xf>
    <xf numFmtId="0" fontId="29" fillId="0" borderId="63" xfId="20" applyFont="1" applyBorder="1" applyAlignment="1" applyProtection="1">
      <alignment wrapText="1"/>
      <protection locked="0"/>
    </xf>
    <xf numFmtId="4" fontId="26" fillId="0" borderId="63" xfId="20" quotePrefix="1" applyNumberFormat="1" applyFont="1" applyBorder="1" applyAlignment="1" applyProtection="1">
      <alignment horizontal="right" vertical="center" wrapText="1"/>
      <protection locked="0"/>
    </xf>
    <xf numFmtId="0" fontId="29" fillId="0" borderId="63" xfId="20" applyFont="1" applyBorder="1" applyAlignment="1" applyProtection="1">
      <alignment horizontal="left" wrapText="1" indent="2"/>
      <protection locked="0"/>
    </xf>
    <xf numFmtId="4" fontId="29" fillId="0" borderId="63" xfId="20" quotePrefix="1" applyNumberFormat="1" applyFont="1" applyBorder="1" applyAlignment="1" applyProtection="1">
      <alignment horizontal="right" vertical="center" wrapText="1"/>
      <protection locked="0"/>
    </xf>
    <xf numFmtId="0" fontId="26" fillId="0" borderId="67" xfId="20" applyFont="1" applyBorder="1" applyAlignment="1" applyProtection="1">
      <alignment horizontal="left"/>
      <protection locked="0"/>
    </xf>
    <xf numFmtId="0" fontId="29" fillId="0" borderId="67" xfId="20" applyFont="1" applyBorder="1" applyAlignment="1" applyProtection="1">
      <alignment horizontal="left" wrapText="1"/>
      <protection locked="0"/>
    </xf>
    <xf numFmtId="49" fontId="52" fillId="0" borderId="67" xfId="7" applyNumberFormat="1" applyFont="1" applyBorder="1" applyAlignment="1" applyProtection="1">
      <alignment horizontal="left" vertical="top"/>
      <protection locked="0"/>
    </xf>
    <xf numFmtId="49" fontId="26" fillId="0" borderId="63" xfId="7" applyNumberFormat="1" applyFont="1" applyBorder="1" applyAlignment="1" applyProtection="1">
      <alignment vertical="top"/>
      <protection locked="0"/>
    </xf>
    <xf numFmtId="4" fontId="29" fillId="0" borderId="51" xfId="20" applyNumberFormat="1" applyFont="1" applyBorder="1" applyAlignment="1" applyProtection="1">
      <alignment horizontal="right" vertical="center" wrapText="1"/>
      <protection locked="0"/>
    </xf>
    <xf numFmtId="0" fontId="29" fillId="0" borderId="63" xfId="7" applyFont="1" applyBorder="1" applyAlignment="1" applyProtection="1">
      <alignment vertical="center" wrapText="1"/>
      <protection locked="0"/>
    </xf>
    <xf numFmtId="4" fontId="29" fillId="0" borderId="0" xfId="8" applyNumberFormat="1" applyFont="1" applyAlignment="1" applyProtection="1">
      <alignment horizontal="right" vertical="center" wrapText="1"/>
      <protection locked="0"/>
    </xf>
    <xf numFmtId="0" fontId="26" fillId="0" borderId="67" xfId="8" applyFont="1" applyBorder="1" applyAlignment="1" applyProtection="1">
      <alignment horizontal="left"/>
      <protection locked="0"/>
    </xf>
    <xf numFmtId="1" fontId="26" fillId="0" borderId="63" xfId="8" applyNumberFormat="1" applyFont="1" applyBorder="1" applyProtection="1">
      <protection locked="0"/>
    </xf>
    <xf numFmtId="4" fontId="26" fillId="0" borderId="0" xfId="8" applyNumberFormat="1" applyFont="1" applyAlignment="1" applyProtection="1">
      <alignment horizontal="right" vertical="center" wrapText="1"/>
      <protection locked="0"/>
    </xf>
    <xf numFmtId="0" fontId="29" fillId="0" borderId="68" xfId="8" applyFont="1" applyBorder="1" applyAlignment="1" applyProtection="1">
      <alignment horizontal="left"/>
      <protection locked="0"/>
    </xf>
    <xf numFmtId="1" fontId="29" fillId="0" borderId="58" xfId="8" applyNumberFormat="1" applyFont="1" applyBorder="1" applyProtection="1">
      <protection locked="0"/>
    </xf>
    <xf numFmtId="4" fontId="29" fillId="0" borderId="58" xfId="7" applyNumberFormat="1" applyFont="1" applyBorder="1" applyAlignment="1" applyProtection="1">
      <alignment horizontal="right" vertical="center" wrapText="1"/>
      <protection locked="0"/>
    </xf>
    <xf numFmtId="4" fontId="29" fillId="0" borderId="58" xfId="8" applyNumberFormat="1" applyFont="1" applyBorder="1" applyAlignment="1" applyProtection="1">
      <alignment horizontal="right" vertical="center" wrapText="1"/>
      <protection locked="0"/>
    </xf>
    <xf numFmtId="4" fontId="29" fillId="0" borderId="59" xfId="8" applyNumberFormat="1" applyFont="1" applyBorder="1" applyAlignment="1" applyProtection="1">
      <alignment horizontal="right" vertical="center" wrapText="1"/>
      <protection locked="0"/>
    </xf>
    <xf numFmtId="4" fontId="29" fillId="0" borderId="69" xfId="8" applyNumberFormat="1" applyFont="1" applyBorder="1" applyAlignment="1" applyProtection="1">
      <alignment horizontal="right" vertical="center" wrapText="1"/>
      <protection locked="0"/>
    </xf>
    <xf numFmtId="1" fontId="29" fillId="0" borderId="0" xfId="8" applyNumberFormat="1" applyFont="1" applyProtection="1">
      <protection locked="0"/>
    </xf>
    <xf numFmtId="0" fontId="29" fillId="0" borderId="0" xfId="4" applyFont="1"/>
    <xf numFmtId="0" fontId="19" fillId="0" borderId="0" xfId="5" applyFont="1"/>
    <xf numFmtId="1" fontId="57" fillId="5" borderId="50" xfId="11" applyNumberFormat="1" applyFont="1" applyFill="1" applyBorder="1" applyAlignment="1" applyProtection="1">
      <alignment horizontal="center" vertical="center" wrapText="1"/>
      <protection locked="0"/>
    </xf>
    <xf numFmtId="4" fontId="44" fillId="0" borderId="0" xfId="20" applyNumberFormat="1" applyFont="1" applyProtection="1">
      <protection locked="0"/>
    </xf>
    <xf numFmtId="2" fontId="29" fillId="0" borderId="15" xfId="0" applyNumberFormat="1" applyFont="1" applyFill="1" applyBorder="1" applyAlignment="1">
      <alignment horizontal="right"/>
    </xf>
    <xf numFmtId="166" fontId="29" fillId="0" borderId="15" xfId="0" applyNumberFormat="1" applyFont="1" applyFill="1" applyBorder="1" applyAlignment="1">
      <alignment horizontal="right"/>
    </xf>
    <xf numFmtId="0" fontId="58" fillId="0" borderId="0" xfId="21" applyFont="1"/>
    <xf numFmtId="0" fontId="4" fillId="0" borderId="0" xfId="21"/>
    <xf numFmtId="0" fontId="59" fillId="6" borderId="0" xfId="21" applyFont="1" applyFill="1" applyAlignment="1">
      <alignment horizontal="center"/>
    </xf>
    <xf numFmtId="0" fontId="59" fillId="6" borderId="0" xfId="21" applyFont="1" applyFill="1" applyAlignment="1">
      <alignment horizontal="center" wrapText="1"/>
    </xf>
    <xf numFmtId="3" fontId="4" fillId="0" borderId="0" xfId="21" applyNumberFormat="1"/>
    <xf numFmtId="3" fontId="58" fillId="0" borderId="0" xfId="21" applyNumberFormat="1" applyFont="1"/>
    <xf numFmtId="0" fontId="4" fillId="7" borderId="0" xfId="21" applyFill="1"/>
    <xf numFmtId="3" fontId="58" fillId="7" borderId="0" xfId="21" applyNumberFormat="1" applyFont="1" applyFill="1"/>
    <xf numFmtId="9" fontId="4" fillId="0" borderId="0" xfId="21" applyNumberFormat="1"/>
    <xf numFmtId="1" fontId="4" fillId="0" borderId="0" xfId="21" applyNumberFormat="1"/>
    <xf numFmtId="0" fontId="60" fillId="0" borderId="0" xfId="21" applyFont="1" applyAlignment="1">
      <alignment horizontal="left" indent="2"/>
    </xf>
    <xf numFmtId="3" fontId="26" fillId="0" borderId="63" xfId="8" applyNumberFormat="1" applyFont="1" applyFill="1" applyBorder="1" applyAlignment="1" applyProtection="1">
      <alignment horizontal="right" vertical="center" wrapText="1"/>
      <protection locked="0"/>
    </xf>
    <xf numFmtId="4" fontId="33" fillId="0" borderId="51" xfId="8" applyNumberFormat="1" applyFont="1" applyFill="1" applyBorder="1" applyAlignment="1" applyProtection="1">
      <alignment horizontal="right" vertical="center" wrapText="1"/>
      <protection locked="0"/>
    </xf>
    <xf numFmtId="0" fontId="62" fillId="0" borderId="0" xfId="36" applyFont="1"/>
    <xf numFmtId="0" fontId="62" fillId="0" borderId="0" xfId="37" applyFont="1"/>
    <xf numFmtId="0" fontId="62" fillId="0" borderId="0" xfId="36" applyFont="1" applyAlignment="1">
      <alignment horizontal="left"/>
    </xf>
    <xf numFmtId="1" fontId="62" fillId="0" borderId="0" xfId="37" applyNumberFormat="1" applyFont="1"/>
    <xf numFmtId="0" fontId="62" fillId="0" borderId="0" xfId="10" applyFont="1" applyAlignment="1">
      <alignment vertical="center"/>
    </xf>
    <xf numFmtId="0" fontId="63" fillId="0" borderId="0" xfId="10" applyFont="1"/>
    <xf numFmtId="49" fontId="62" fillId="0" borderId="0" xfId="10" applyNumberFormat="1" applyFont="1" applyAlignment="1">
      <alignment horizontal="left" vertical="center" wrapText="1"/>
    </xf>
    <xf numFmtId="0" fontId="62" fillId="0" borderId="0" xfId="10" applyFont="1"/>
    <xf numFmtId="0" fontId="62" fillId="0" borderId="0" xfId="36" applyFont="1" applyAlignment="1">
      <alignment vertical="center"/>
    </xf>
    <xf numFmtId="49" fontId="62" fillId="0" borderId="0" xfId="10" applyNumberFormat="1" applyFont="1" applyAlignment="1">
      <alignment vertical="center" wrapText="1"/>
    </xf>
    <xf numFmtId="0" fontId="62" fillId="0" borderId="71" xfId="10" applyFont="1" applyBorder="1" applyAlignment="1">
      <alignment horizontal="center" vertical="center"/>
    </xf>
    <xf numFmtId="0" fontId="62" fillId="0" borderId="72" xfId="10" applyFont="1" applyBorder="1" applyAlignment="1">
      <alignment horizontal="center" vertical="center"/>
    </xf>
    <xf numFmtId="0" fontId="62" fillId="0" borderId="73" xfId="10" applyFont="1" applyBorder="1" applyAlignment="1">
      <alignment horizontal="center" vertical="center"/>
    </xf>
    <xf numFmtId="0" fontId="62" fillId="0" borderId="72" xfId="36" applyFont="1" applyBorder="1"/>
    <xf numFmtId="0" fontId="62" fillId="0" borderId="72" xfId="10" applyFont="1" applyBorder="1" applyAlignment="1">
      <alignment horizontal="left" vertical="center"/>
    </xf>
    <xf numFmtId="0" fontId="62" fillId="0" borderId="72" xfId="36" applyFont="1" applyBorder="1" applyAlignment="1">
      <alignment vertical="center"/>
    </xf>
    <xf numFmtId="49" fontId="63" fillId="0" borderId="72" xfId="36" applyNumberFormat="1" applyFont="1" applyBorder="1" applyAlignment="1">
      <alignment horizontal="center" vertical="center" wrapText="1"/>
    </xf>
    <xf numFmtId="49" fontId="63" fillId="0" borderId="74" xfId="36" applyNumberFormat="1" applyFont="1" applyBorder="1" applyAlignment="1">
      <alignment horizontal="center" vertical="center" wrapText="1"/>
    </xf>
    <xf numFmtId="3" fontId="62" fillId="0" borderId="75" xfId="10" applyNumberFormat="1" applyFont="1" applyBorder="1" applyAlignment="1">
      <alignment horizontal="center" vertical="center"/>
    </xf>
    <xf numFmtId="3" fontId="62" fillId="0" borderId="15" xfId="10" applyNumberFormat="1" applyFont="1" applyBorder="1" applyAlignment="1">
      <alignment horizontal="center" vertical="center"/>
    </xf>
    <xf numFmtId="3" fontId="62" fillId="0" borderId="19" xfId="10" applyNumberFormat="1" applyFont="1" applyBorder="1" applyAlignment="1">
      <alignment horizontal="center" vertical="center"/>
    </xf>
    <xf numFmtId="3" fontId="62" fillId="0" borderId="15" xfId="36" applyNumberFormat="1" applyFont="1" applyBorder="1"/>
    <xf numFmtId="0" fontId="62" fillId="0" borderId="15" xfId="10" applyFont="1" applyBorder="1" applyAlignment="1">
      <alignment horizontal="left" vertical="center"/>
    </xf>
    <xf numFmtId="0" fontId="62" fillId="0" borderId="15" xfId="36" applyFont="1" applyBorder="1" applyAlignment="1">
      <alignment vertical="center"/>
    </xf>
    <xf numFmtId="49" fontId="63" fillId="0" borderId="15" xfId="36" applyNumberFormat="1" applyFont="1" applyBorder="1" applyAlignment="1">
      <alignment horizontal="center" vertical="center" wrapText="1"/>
    </xf>
    <xf numFmtId="49" fontId="63" fillId="0" borderId="76" xfId="36" applyNumberFormat="1" applyFont="1" applyBorder="1" applyAlignment="1">
      <alignment horizontal="center" vertical="center" wrapText="1"/>
    </xf>
    <xf numFmtId="3" fontId="62" fillId="0" borderId="77" xfId="10" applyNumberFormat="1" applyFont="1" applyBorder="1" applyAlignment="1">
      <alignment horizontal="right"/>
    </xf>
    <xf numFmtId="3" fontId="62" fillId="0" borderId="63" xfId="10" applyNumberFormat="1" applyFont="1" applyBorder="1" applyAlignment="1">
      <alignment horizontal="right"/>
    </xf>
    <xf numFmtId="0" fontId="62" fillId="0" borderId="63" xfId="10" applyFont="1" applyBorder="1" applyAlignment="1">
      <alignment horizontal="left" vertical="center"/>
    </xf>
    <xf numFmtId="49" fontId="63" fillId="0" borderId="67" xfId="36" applyNumberFormat="1" applyFont="1" applyBorder="1" applyAlignment="1">
      <alignment horizontal="center" vertical="center" wrapText="1"/>
    </xf>
    <xf numFmtId="3" fontId="62" fillId="0" borderId="77" xfId="10" applyNumberFormat="1" applyFont="1" applyBorder="1" applyAlignment="1">
      <alignment horizontal="center" vertical="center"/>
    </xf>
    <xf numFmtId="3" fontId="62" fillId="0" borderId="63" xfId="10" applyNumberFormat="1" applyFont="1" applyBorder="1" applyAlignment="1">
      <alignment horizontal="center" vertical="center"/>
    </xf>
    <xf numFmtId="0" fontId="62" fillId="0" borderId="63" xfId="36" applyFont="1" applyBorder="1" applyAlignment="1">
      <alignment vertical="center" wrapText="1"/>
    </xf>
    <xf numFmtId="49" fontId="63" fillId="0" borderId="63" xfId="36" applyNumberFormat="1" applyFont="1" applyBorder="1" applyAlignment="1">
      <alignment horizontal="center" vertical="center" wrapText="1"/>
    </xf>
    <xf numFmtId="3" fontId="62" fillId="0" borderId="82" xfId="10" applyNumberFormat="1" applyFont="1" applyBorder="1" applyAlignment="1">
      <alignment horizontal="center" vertical="center"/>
    </xf>
    <xf numFmtId="3" fontId="62" fillId="0" borderId="83" xfId="10" applyNumberFormat="1" applyFont="1" applyBorder="1" applyAlignment="1">
      <alignment horizontal="center" vertical="center"/>
    </xf>
    <xf numFmtId="0" fontId="62" fillId="0" borderId="83" xfId="10" applyFont="1" applyBorder="1" applyAlignment="1">
      <alignment horizontal="left" vertical="center"/>
    </xf>
    <xf numFmtId="0" fontId="62" fillId="0" borderId="83" xfId="36" applyFont="1" applyBorder="1" applyAlignment="1">
      <alignment vertical="center"/>
    </xf>
    <xf numFmtId="49" fontId="63" fillId="0" borderId="83" xfId="36" applyNumberFormat="1" applyFont="1" applyBorder="1" applyAlignment="1">
      <alignment horizontal="center" vertical="center" wrapText="1"/>
    </xf>
    <xf numFmtId="49" fontId="63" fillId="0" borderId="84" xfId="36" applyNumberFormat="1" applyFont="1" applyBorder="1" applyAlignment="1">
      <alignment horizontal="center" vertical="center" wrapText="1"/>
    </xf>
    <xf numFmtId="3" fontId="62" fillId="0" borderId="85" xfId="10" applyNumberFormat="1" applyFont="1" applyBorder="1" applyAlignment="1">
      <alignment horizontal="center" vertical="center"/>
    </xf>
    <xf numFmtId="3" fontId="62" fillId="0" borderId="86" xfId="10" applyNumberFormat="1" applyFont="1" applyBorder="1" applyAlignment="1">
      <alignment horizontal="center" vertical="center"/>
    </xf>
    <xf numFmtId="0" fontId="62" fillId="0" borderId="86" xfId="10" applyFont="1" applyBorder="1" applyAlignment="1">
      <alignment horizontal="left" vertical="center"/>
    </xf>
    <xf numFmtId="0" fontId="62" fillId="0" borderId="86" xfId="36" applyFont="1" applyBorder="1" applyAlignment="1">
      <alignment vertical="center"/>
    </xf>
    <xf numFmtId="49" fontId="63" fillId="0" borderId="86" xfId="36" applyNumberFormat="1" applyFont="1" applyBorder="1" applyAlignment="1">
      <alignment horizontal="center" vertical="center" wrapText="1"/>
    </xf>
    <xf numFmtId="49" fontId="63" fillId="0" borderId="87" xfId="36" applyNumberFormat="1" applyFont="1" applyBorder="1" applyAlignment="1">
      <alignment horizontal="center" vertical="center" wrapText="1"/>
    </xf>
    <xf numFmtId="3" fontId="62" fillId="0" borderId="88" xfId="10" applyNumberFormat="1" applyFont="1" applyBorder="1" applyAlignment="1">
      <alignment horizontal="right"/>
    </xf>
    <xf numFmtId="3" fontId="62" fillId="0" borderId="89" xfId="10" applyNumberFormat="1" applyFont="1" applyBorder="1" applyAlignment="1">
      <alignment horizontal="right"/>
    </xf>
    <xf numFmtId="0" fontId="62" fillId="0" borderId="89" xfId="10" applyFont="1" applyBorder="1" applyAlignment="1">
      <alignment horizontal="left" vertical="center"/>
    </xf>
    <xf numFmtId="49" fontId="63" fillId="0" borderId="90" xfId="36" applyNumberFormat="1" applyFont="1" applyBorder="1" applyAlignment="1">
      <alignment horizontal="center" vertical="center" wrapText="1"/>
    </xf>
    <xf numFmtId="0" fontId="62" fillId="0" borderId="63" xfId="36" applyFont="1" applyBorder="1" applyAlignment="1">
      <alignment vertical="center"/>
    </xf>
    <xf numFmtId="3" fontId="62" fillId="0" borderId="91" xfId="10" applyNumberFormat="1" applyFont="1" applyBorder="1" applyAlignment="1">
      <alignment horizontal="center" vertical="center"/>
    </xf>
    <xf numFmtId="3" fontId="62" fillId="0" borderId="50" xfId="10" applyNumberFormat="1" applyFont="1" applyBorder="1" applyAlignment="1">
      <alignment horizontal="center" vertical="center"/>
    </xf>
    <xf numFmtId="0" fontId="62" fillId="0" borderId="50" xfId="10" applyFont="1" applyBorder="1" applyAlignment="1">
      <alignment horizontal="left" vertical="center"/>
    </xf>
    <xf numFmtId="0" fontId="62" fillId="0" borderId="49" xfId="36" applyFont="1" applyBorder="1" applyAlignment="1">
      <alignment vertical="center"/>
    </xf>
    <xf numFmtId="49" fontId="63" fillId="0" borderId="92" xfId="36" applyNumberFormat="1" applyFont="1" applyBorder="1" applyAlignment="1">
      <alignment horizontal="center" vertical="center" wrapText="1"/>
    </xf>
    <xf numFmtId="49" fontId="63" fillId="0" borderId="93" xfId="36" applyNumberFormat="1" applyFont="1" applyBorder="1" applyAlignment="1">
      <alignment horizontal="center" vertical="center" wrapText="1"/>
    </xf>
    <xf numFmtId="3" fontId="62" fillId="0" borderId="94" xfId="10" applyNumberFormat="1" applyFont="1" applyBorder="1" applyAlignment="1">
      <alignment horizontal="center" vertical="center"/>
    </xf>
    <xf numFmtId="3" fontId="62" fillId="0" borderId="23" xfId="10" applyNumberFormat="1" applyFont="1" applyBorder="1" applyAlignment="1">
      <alignment horizontal="center" vertical="center"/>
    </xf>
    <xf numFmtId="3" fontId="62" fillId="0" borderId="95" xfId="10" applyNumberFormat="1" applyFont="1" applyBorder="1" applyAlignment="1">
      <alignment horizontal="center" vertical="center"/>
    </xf>
    <xf numFmtId="0" fontId="62" fillId="0" borderId="23" xfId="10" applyFont="1" applyBorder="1" applyAlignment="1">
      <alignment horizontal="left" vertical="center"/>
    </xf>
    <xf numFmtId="0" fontId="62" fillId="0" borderId="23" xfId="36" applyFont="1" applyBorder="1" applyAlignment="1">
      <alignment vertical="center"/>
    </xf>
    <xf numFmtId="49" fontId="63" fillId="0" borderId="23" xfId="36" applyNumberFormat="1" applyFont="1" applyBorder="1" applyAlignment="1">
      <alignment horizontal="center" vertical="center" wrapText="1"/>
    </xf>
    <xf numFmtId="49" fontId="63" fillId="0" borderId="96" xfId="36" applyNumberFormat="1" applyFont="1" applyBorder="1" applyAlignment="1">
      <alignment horizontal="center" vertical="center" wrapText="1"/>
    </xf>
    <xf numFmtId="3" fontId="62" fillId="0" borderId="97" xfId="10" applyNumberFormat="1" applyFont="1" applyBorder="1" applyAlignment="1">
      <alignment horizontal="right"/>
    </xf>
    <xf numFmtId="3" fontId="62" fillId="0" borderId="33" xfId="10" applyNumberFormat="1" applyFont="1" applyBorder="1" applyAlignment="1">
      <alignment horizontal="right"/>
    </xf>
    <xf numFmtId="0" fontId="62" fillId="0" borderId="33" xfId="10" applyFont="1" applyBorder="1" applyAlignment="1">
      <alignment horizontal="left" vertical="center"/>
    </xf>
    <xf numFmtId="49" fontId="63" fillId="0" borderId="99" xfId="36" applyNumberFormat="1" applyFont="1" applyBorder="1" applyAlignment="1">
      <alignment horizontal="center" vertical="center" wrapText="1"/>
    </xf>
    <xf numFmtId="3" fontId="62" fillId="0" borderId="97" xfId="10" applyNumberFormat="1" applyFont="1" applyBorder="1" applyAlignment="1">
      <alignment horizontal="right" vertical="center"/>
    </xf>
    <xf numFmtId="3" fontId="62" fillId="0" borderId="33" xfId="10" applyNumberFormat="1" applyFont="1" applyBorder="1" applyAlignment="1">
      <alignment horizontal="right" vertical="center"/>
    </xf>
    <xf numFmtId="3" fontId="62" fillId="0" borderId="97" xfId="10" applyNumberFormat="1" applyFont="1" applyBorder="1" applyAlignment="1">
      <alignment horizontal="center" vertical="center"/>
    </xf>
    <xf numFmtId="3" fontId="62" fillId="0" borderId="33" xfId="10" applyNumberFormat="1" applyFont="1" applyBorder="1" applyAlignment="1">
      <alignment horizontal="center" vertical="center"/>
    </xf>
    <xf numFmtId="3" fontId="62" fillId="0" borderId="100" xfId="10" applyNumberFormat="1" applyFont="1" applyBorder="1" applyAlignment="1">
      <alignment horizontal="right"/>
    </xf>
    <xf numFmtId="3" fontId="62" fillId="0" borderId="17" xfId="10" applyNumberFormat="1" applyFont="1" applyBorder="1" applyAlignment="1">
      <alignment horizontal="right"/>
    </xf>
    <xf numFmtId="49" fontId="63" fillId="0" borderId="101" xfId="36" applyNumberFormat="1" applyFont="1" applyBorder="1" applyAlignment="1">
      <alignment horizontal="left" vertical="center"/>
    </xf>
    <xf numFmtId="0" fontId="63" fillId="0" borderId="63" xfId="10" applyFont="1" applyBorder="1" applyAlignment="1">
      <alignment horizontal="left" vertical="center"/>
    </xf>
    <xf numFmtId="3" fontId="62" fillId="0" borderId="98" xfId="10" applyNumberFormat="1" applyFont="1" applyBorder="1" applyAlignment="1">
      <alignment horizontal="center" vertical="center"/>
    </xf>
    <xf numFmtId="49" fontId="63" fillId="0" borderId="102" xfId="36" applyNumberFormat="1" applyFont="1" applyBorder="1" applyAlignment="1">
      <alignment horizontal="left" vertical="center" wrapText="1"/>
    </xf>
    <xf numFmtId="3" fontId="62" fillId="0" borderId="100" xfId="10" applyNumberFormat="1" applyFont="1" applyBorder="1" applyAlignment="1">
      <alignment horizontal="right" vertical="center"/>
    </xf>
    <xf numFmtId="3" fontId="62" fillId="0" borderId="17" xfId="10" applyNumberFormat="1" applyFont="1" applyBorder="1" applyAlignment="1">
      <alignment horizontal="right" vertical="center"/>
    </xf>
    <xf numFmtId="0" fontId="63" fillId="0" borderId="33" xfId="10" applyFont="1" applyBorder="1" applyAlignment="1">
      <alignment horizontal="left" vertical="center"/>
    </xf>
    <xf numFmtId="3" fontId="62" fillId="0" borderId="94" xfId="10" applyNumberFormat="1" applyFont="1" applyBorder="1" applyAlignment="1">
      <alignment horizontal="center"/>
    </xf>
    <xf numFmtId="3" fontId="62" fillId="0" borderId="23" xfId="10" applyNumberFormat="1" applyFont="1" applyBorder="1" applyAlignment="1">
      <alignment horizontal="center"/>
    </xf>
    <xf numFmtId="0" fontId="62" fillId="0" borderId="23" xfId="36" applyFont="1" applyBorder="1" applyAlignment="1">
      <alignment horizontal="left" wrapText="1"/>
    </xf>
    <xf numFmtId="49" fontId="63" fillId="0" borderId="96" xfId="36" applyNumberFormat="1" applyFont="1" applyBorder="1" applyAlignment="1">
      <alignment horizontal="left"/>
    </xf>
    <xf numFmtId="3" fontId="62" fillId="0" borderId="75" xfId="10" applyNumberFormat="1" applyFont="1" applyBorder="1" applyAlignment="1">
      <alignment horizontal="right"/>
    </xf>
    <xf numFmtId="3" fontId="62" fillId="0" borderId="15" xfId="10" applyNumberFormat="1" applyFont="1" applyBorder="1" applyAlignment="1">
      <alignment horizontal="right"/>
    </xf>
    <xf numFmtId="3" fontId="62" fillId="0" borderId="75" xfId="10" applyNumberFormat="1" applyFont="1" applyBorder="1" applyAlignment="1">
      <alignment horizontal="center"/>
    </xf>
    <xf numFmtId="3" fontId="62" fillId="0" borderId="15" xfId="10" applyNumberFormat="1" applyFont="1" applyBorder="1" applyAlignment="1">
      <alignment horizontal="center"/>
    </xf>
    <xf numFmtId="0" fontId="62" fillId="0" borderId="15" xfId="36" applyFont="1" applyBorder="1" applyAlignment="1">
      <alignment horizontal="left" wrapText="1"/>
    </xf>
    <xf numFmtId="49" fontId="63" fillId="0" borderId="76" xfId="36" applyNumberFormat="1" applyFont="1" applyBorder="1" applyAlignment="1">
      <alignment horizontal="left"/>
    </xf>
    <xf numFmtId="3" fontId="62" fillId="0" borderId="75" xfId="10" applyNumberFormat="1" applyFont="1" applyBorder="1" applyAlignment="1">
      <alignment horizontal="right" vertical="center"/>
    </xf>
    <xf numFmtId="3" fontId="62" fillId="0" borderId="15" xfId="10" applyNumberFormat="1" applyFont="1" applyBorder="1" applyAlignment="1">
      <alignment horizontal="right" vertical="center"/>
    </xf>
    <xf numFmtId="0" fontId="62" fillId="0" borderId="17" xfId="10" applyFont="1" applyBorder="1" applyAlignment="1">
      <alignment horizontal="left"/>
    </xf>
    <xf numFmtId="3" fontId="62" fillId="0" borderId="100" xfId="10" applyNumberFormat="1" applyFont="1" applyBorder="1" applyAlignment="1">
      <alignment horizontal="center"/>
    </xf>
    <xf numFmtId="3" fontId="62" fillId="0" borderId="17" xfId="10" applyNumberFormat="1" applyFont="1" applyBorder="1" applyAlignment="1">
      <alignment horizontal="center"/>
    </xf>
    <xf numFmtId="0" fontId="62" fillId="0" borderId="17" xfId="36" applyFont="1" applyBorder="1"/>
    <xf numFmtId="49" fontId="63" fillId="0" borderId="17" xfId="36" applyNumberFormat="1" applyFont="1" applyBorder="1" applyAlignment="1">
      <alignment horizontal="center" wrapText="1"/>
    </xf>
    <xf numFmtId="49" fontId="63" fillId="0" borderId="101" xfId="36" applyNumberFormat="1" applyFont="1" applyBorder="1" applyAlignment="1">
      <alignment horizontal="left"/>
    </xf>
    <xf numFmtId="0" fontId="62" fillId="0" borderId="15" xfId="10" applyFont="1" applyBorder="1" applyAlignment="1">
      <alignment horizontal="left"/>
    </xf>
    <xf numFmtId="0" fontId="62" fillId="0" borderId="15" xfId="36" applyFont="1" applyBorder="1"/>
    <xf numFmtId="49" fontId="63" fillId="0" borderId="15" xfId="36" applyNumberFormat="1" applyFont="1" applyBorder="1" applyAlignment="1">
      <alignment horizontal="center" wrapText="1"/>
    </xf>
    <xf numFmtId="3" fontId="62" fillId="0" borderId="15" xfId="36" applyNumberFormat="1" applyFont="1" applyBorder="1" applyAlignment="1">
      <alignment horizontal="center"/>
    </xf>
    <xf numFmtId="49" fontId="63" fillId="0" borderId="76" xfId="36" applyNumberFormat="1" applyFont="1" applyBorder="1" applyAlignment="1">
      <alignment horizontal="left" vertical="center"/>
    </xf>
    <xf numFmtId="3" fontId="62" fillId="0" borderId="75" xfId="36" applyNumberFormat="1" applyFont="1" applyBorder="1"/>
    <xf numFmtId="0" fontId="62" fillId="8" borderId="0" xfId="36" applyFont="1" applyFill="1"/>
    <xf numFmtId="3" fontId="62" fillId="8" borderId="75" xfId="10" applyNumberFormat="1" applyFont="1" applyFill="1" applyBorder="1" applyAlignment="1">
      <alignment horizontal="center"/>
    </xf>
    <xf numFmtId="3" fontId="62" fillId="8" borderId="15" xfId="10" applyNumberFormat="1" applyFont="1" applyFill="1" applyBorder="1" applyAlignment="1">
      <alignment horizontal="center"/>
    </xf>
    <xf numFmtId="0" fontId="62" fillId="8" borderId="15" xfId="10" applyFont="1" applyFill="1" applyBorder="1" applyAlignment="1">
      <alignment horizontal="left"/>
    </xf>
    <xf numFmtId="0" fontId="62" fillId="8" borderId="15" xfId="36" applyFont="1" applyFill="1" applyBorder="1" applyAlignment="1">
      <alignment vertical="center"/>
    </xf>
    <xf numFmtId="0" fontId="62" fillId="8" borderId="15" xfId="36" applyFont="1" applyFill="1" applyBorder="1" applyAlignment="1">
      <alignment horizontal="left" wrapText="1"/>
    </xf>
    <xf numFmtId="49" fontId="63" fillId="8" borderId="76" xfId="36" applyNumberFormat="1" applyFont="1" applyFill="1" applyBorder="1" applyAlignment="1">
      <alignment horizontal="left"/>
    </xf>
    <xf numFmtId="3" fontId="62" fillId="8" borderId="15" xfId="36" applyNumberFormat="1" applyFont="1" applyFill="1" applyBorder="1" applyAlignment="1">
      <alignment horizontal="center"/>
    </xf>
    <xf numFmtId="0" fontId="62" fillId="8" borderId="15" xfId="36" applyFont="1" applyFill="1" applyBorder="1"/>
    <xf numFmtId="3" fontId="62" fillId="8" borderId="75" xfId="10" applyNumberFormat="1" applyFont="1" applyFill="1" applyBorder="1" applyAlignment="1">
      <alignment horizontal="right"/>
    </xf>
    <xf numFmtId="3" fontId="62" fillId="8" borderId="15" xfId="10" applyNumberFormat="1" applyFont="1" applyFill="1" applyBorder="1" applyAlignment="1">
      <alignment horizontal="right"/>
    </xf>
    <xf numFmtId="3" fontId="62" fillId="0" borderId="75" xfId="36" applyNumberFormat="1" applyFont="1" applyBorder="1" applyAlignment="1">
      <alignment horizontal="center"/>
    </xf>
    <xf numFmtId="0" fontId="63" fillId="0" borderId="15" xfId="10" applyFont="1" applyBorder="1" applyAlignment="1">
      <alignment horizontal="left"/>
    </xf>
    <xf numFmtId="49" fontId="62" fillId="0" borderId="15" xfId="11" applyNumberFormat="1" applyFont="1" applyBorder="1" applyAlignment="1">
      <alignment horizontal="left"/>
    </xf>
    <xf numFmtId="0" fontId="63" fillId="0" borderId="76" xfId="36" applyFont="1" applyBorder="1"/>
    <xf numFmtId="3" fontId="62" fillId="0" borderId="75" xfId="36" applyNumberFormat="1" applyFont="1" applyBorder="1" applyAlignment="1">
      <alignment horizontal="right"/>
    </xf>
    <xf numFmtId="3" fontId="62" fillId="0" borderId="15" xfId="36" applyNumberFormat="1" applyFont="1" applyBorder="1" applyAlignment="1">
      <alignment horizontal="right"/>
    </xf>
    <xf numFmtId="49" fontId="62" fillId="8" borderId="15" xfId="11" applyNumberFormat="1" applyFont="1" applyFill="1" applyBorder="1" applyAlignment="1">
      <alignment horizontal="left"/>
    </xf>
    <xf numFmtId="0" fontId="62" fillId="0" borderId="15" xfId="36" applyFont="1" applyBorder="1" applyAlignment="1">
      <alignment wrapText="1"/>
    </xf>
    <xf numFmtId="0" fontId="63" fillId="0" borderId="102" xfId="36" applyFont="1" applyBorder="1" applyAlignment="1">
      <alignment vertical="center"/>
    </xf>
    <xf numFmtId="49" fontId="63" fillId="0" borderId="15" xfId="11" applyNumberFormat="1" applyFont="1" applyBorder="1" applyAlignment="1">
      <alignment horizontal="left"/>
    </xf>
    <xf numFmtId="3" fontId="63" fillId="0" borderId="76" xfId="36" applyNumberFormat="1" applyFont="1" applyBorder="1" applyAlignment="1">
      <alignment vertical="center"/>
    </xf>
    <xf numFmtId="0" fontId="62" fillId="0" borderId="20" xfId="36" applyFont="1" applyBorder="1" applyAlignment="1">
      <alignment horizontal="left" vertical="center" wrapText="1"/>
    </xf>
    <xf numFmtId="3" fontId="62" fillId="0" borderId="19" xfId="36" applyNumberFormat="1" applyFont="1" applyBorder="1" applyAlignment="1">
      <alignment horizontal="left" vertical="center" wrapText="1"/>
    </xf>
    <xf numFmtId="3" fontId="63" fillId="0" borderId="76" xfId="36" applyNumberFormat="1" applyFont="1" applyBorder="1" applyAlignment="1">
      <alignment horizontal="left" vertical="center" wrapText="1"/>
    </xf>
    <xf numFmtId="0" fontId="63" fillId="0" borderId="15" xfId="10" applyFont="1" applyBorder="1" applyAlignment="1">
      <alignment horizontal="left" vertical="center"/>
    </xf>
    <xf numFmtId="0" fontId="63" fillId="0" borderId="15" xfId="36" applyFont="1" applyBorder="1" applyAlignment="1">
      <alignment vertical="center" wrapText="1"/>
    </xf>
    <xf numFmtId="3" fontId="62" fillId="0" borderId="15" xfId="36" applyNumberFormat="1" applyFont="1" applyBorder="1" applyAlignment="1">
      <alignment vertical="center"/>
    </xf>
    <xf numFmtId="0" fontId="62" fillId="0" borderId="15" xfId="10" applyFont="1" applyBorder="1"/>
    <xf numFmtId="3" fontId="63" fillId="0" borderId="76" xfId="36" applyNumberFormat="1" applyFont="1" applyBorder="1"/>
    <xf numFmtId="49" fontId="63" fillId="8" borderId="15" xfId="11" applyNumberFormat="1" applyFont="1" applyFill="1" applyBorder="1" applyAlignment="1">
      <alignment horizontal="left"/>
    </xf>
    <xf numFmtId="0" fontId="63" fillId="0" borderId="15" xfId="36" applyFont="1" applyBorder="1" applyAlignment="1">
      <alignment wrapText="1"/>
    </xf>
    <xf numFmtId="0" fontId="62" fillId="0" borderId="76" xfId="36" applyFont="1" applyBorder="1"/>
    <xf numFmtId="0" fontId="63" fillId="0" borderId="15" xfId="10" applyFont="1" applyBorder="1"/>
    <xf numFmtId="49" fontId="62" fillId="0" borderId="15" xfId="36" applyNumberFormat="1" applyFont="1" applyBorder="1" applyAlignment="1">
      <alignment horizontal="left" vertical="top"/>
    </xf>
    <xf numFmtId="0" fontId="62" fillId="0" borderId="15" xfId="36" applyFont="1" applyBorder="1" applyAlignment="1">
      <alignment horizontal="center" wrapText="1"/>
    </xf>
    <xf numFmtId="0" fontId="62" fillId="0" borderId="15" xfId="36" applyFont="1" applyBorder="1" applyAlignment="1">
      <alignment horizontal="center"/>
    </xf>
    <xf numFmtId="0" fontId="63" fillId="0" borderId="76" xfId="36" applyFont="1" applyBorder="1" applyAlignment="1">
      <alignment horizontal="left"/>
    </xf>
    <xf numFmtId="3" fontId="63" fillId="9" borderId="103" xfId="36" applyNumberFormat="1" applyFont="1" applyFill="1" applyBorder="1" applyAlignment="1">
      <alignment vertical="center"/>
    </xf>
    <xf numFmtId="3" fontId="63" fillId="9" borderId="14" xfId="36" applyNumberFormat="1" applyFont="1" applyFill="1" applyBorder="1" applyAlignment="1">
      <alignment vertical="center"/>
    </xf>
    <xf numFmtId="0" fontId="63" fillId="9" borderId="14" xfId="10" applyFont="1" applyFill="1" applyBorder="1" applyAlignment="1">
      <alignment horizontal="left" vertical="center"/>
    </xf>
    <xf numFmtId="3" fontId="62" fillId="0" borderId="23" xfId="36" applyNumberFormat="1" applyFont="1" applyBorder="1"/>
    <xf numFmtId="49" fontId="62" fillId="0" borderId="23" xfId="11" applyNumberFormat="1" applyFont="1" applyBorder="1" applyAlignment="1">
      <alignment horizontal="left"/>
    </xf>
    <xf numFmtId="0" fontId="63" fillId="0" borderId="96" xfId="36" applyFont="1" applyBorder="1"/>
    <xf numFmtId="0" fontId="62" fillId="8" borderId="15" xfId="10" applyFont="1" applyFill="1" applyBorder="1"/>
    <xf numFmtId="3" fontId="62" fillId="8" borderId="15" xfId="36" applyNumberFormat="1" applyFont="1" applyFill="1" applyBorder="1"/>
    <xf numFmtId="3" fontId="62" fillId="8" borderId="15" xfId="36" applyNumberFormat="1" applyFont="1" applyFill="1" applyBorder="1" applyAlignment="1">
      <alignment horizontal="right"/>
    </xf>
    <xf numFmtId="3" fontId="62" fillId="8" borderId="15" xfId="10" applyNumberFormat="1" applyFont="1" applyFill="1" applyBorder="1" applyAlignment="1">
      <alignment horizontal="right" vertical="center"/>
    </xf>
    <xf numFmtId="0" fontId="62" fillId="8" borderId="15" xfId="10" applyFont="1" applyFill="1" applyBorder="1" applyAlignment="1">
      <alignment horizontal="left" vertical="center"/>
    </xf>
    <xf numFmtId="0" fontId="62" fillId="0" borderId="19" xfId="36" applyFont="1" applyBorder="1" applyAlignment="1">
      <alignment horizontal="left" vertical="center" wrapText="1"/>
    </xf>
    <xf numFmtId="3" fontId="62" fillId="0" borderId="75" xfId="10" applyNumberFormat="1" applyFont="1" applyBorder="1"/>
    <xf numFmtId="3" fontId="62" fillId="0" borderId="15" xfId="10" applyNumberFormat="1" applyFont="1" applyBorder="1"/>
    <xf numFmtId="3" fontId="62" fillId="8" borderId="15" xfId="10" applyNumberFormat="1" applyFont="1" applyFill="1" applyBorder="1"/>
    <xf numFmtId="0" fontId="63" fillId="8" borderId="15" xfId="10" applyFont="1" applyFill="1" applyBorder="1" applyAlignment="1">
      <alignment horizontal="left" vertical="center"/>
    </xf>
    <xf numFmtId="3" fontId="62" fillId="0" borderId="100" xfId="36" applyNumberFormat="1" applyFont="1" applyBorder="1" applyAlignment="1">
      <alignment horizontal="center"/>
    </xf>
    <xf numFmtId="3" fontId="62" fillId="0" borderId="17" xfId="36" applyNumberFormat="1" applyFont="1" applyBorder="1" applyAlignment="1">
      <alignment horizontal="center"/>
    </xf>
    <xf numFmtId="3" fontId="65" fillId="0" borderId="76" xfId="36" applyNumberFormat="1" applyFont="1" applyBorder="1"/>
    <xf numFmtId="0" fontId="65" fillId="0" borderId="15" xfId="36" applyFont="1" applyBorder="1"/>
    <xf numFmtId="3" fontId="66" fillId="0" borderId="76" xfId="36" applyNumberFormat="1" applyFont="1" applyBorder="1"/>
    <xf numFmtId="0" fontId="63" fillId="8" borderId="15" xfId="10" applyFont="1" applyFill="1" applyBorder="1"/>
    <xf numFmtId="165" fontId="62" fillId="8" borderId="15" xfId="10" applyNumberFormat="1" applyFont="1" applyFill="1" applyBorder="1" applyAlignment="1">
      <alignment horizontal="left"/>
    </xf>
    <xf numFmtId="165" fontId="62" fillId="8" borderId="15" xfId="10" applyNumberFormat="1" applyFont="1" applyFill="1" applyBorder="1" applyAlignment="1">
      <alignment horizontal="left" vertical="center"/>
    </xf>
    <xf numFmtId="0" fontId="62" fillId="0" borderId="15" xfId="10" applyFont="1" applyBorder="1" applyAlignment="1">
      <alignment vertical="center" wrapText="1"/>
    </xf>
    <xf numFmtId="0" fontId="63" fillId="0" borderId="76" xfId="36" applyFont="1" applyBorder="1" applyAlignment="1">
      <alignment vertical="center"/>
    </xf>
    <xf numFmtId="0" fontId="62" fillId="0" borderId="15" xfId="10" applyFont="1" applyBorder="1" applyAlignment="1">
      <alignment vertical="center"/>
    </xf>
    <xf numFmtId="14" fontId="62" fillId="0" borderId="15" xfId="10" applyNumberFormat="1" applyFont="1" applyBorder="1"/>
    <xf numFmtId="3" fontId="62" fillId="0" borderId="17" xfId="36" applyNumberFormat="1" applyFont="1" applyBorder="1"/>
    <xf numFmtId="0" fontId="62" fillId="0" borderId="10" xfId="10" applyFont="1" applyBorder="1" applyAlignment="1">
      <alignment horizontal="left" vertical="center"/>
    </xf>
    <xf numFmtId="0" fontId="62" fillId="0" borderId="10" xfId="36" applyFont="1" applyBorder="1" applyAlignment="1">
      <alignment vertical="center"/>
    </xf>
    <xf numFmtId="49" fontId="63" fillId="0" borderId="10" xfId="36" applyNumberFormat="1" applyFont="1" applyBorder="1" applyAlignment="1">
      <alignment horizontal="center" vertical="center" wrapText="1"/>
    </xf>
    <xf numFmtId="49" fontId="63" fillId="0" borderId="105" xfId="36" applyNumberFormat="1" applyFont="1" applyBorder="1" applyAlignment="1">
      <alignment horizontal="center" vertical="center" wrapText="1"/>
    </xf>
    <xf numFmtId="3" fontId="62" fillId="0" borderId="17" xfId="36" applyNumberFormat="1" applyFont="1" applyBorder="1" applyAlignment="1">
      <alignment horizontal="right"/>
    </xf>
    <xf numFmtId="3" fontId="62" fillId="0" borderId="106" xfId="10" applyNumberFormat="1" applyFont="1" applyBorder="1" applyAlignment="1">
      <alignment horizontal="right"/>
    </xf>
    <xf numFmtId="3" fontId="62" fillId="0" borderId="107" xfId="10" applyNumberFormat="1" applyFont="1" applyBorder="1" applyAlignment="1">
      <alignment horizontal="right"/>
    </xf>
    <xf numFmtId="0" fontId="62" fillId="0" borderId="107" xfId="10" applyFont="1" applyBorder="1" applyAlignment="1">
      <alignment horizontal="left" vertical="center"/>
    </xf>
    <xf numFmtId="49" fontId="63" fillId="0" borderId="110" xfId="36" applyNumberFormat="1" applyFont="1" applyBorder="1" applyAlignment="1">
      <alignment horizontal="center" vertical="center" wrapText="1"/>
    </xf>
    <xf numFmtId="3" fontId="62" fillId="0" borderId="77" xfId="10" applyNumberFormat="1" applyFont="1" applyBorder="1" applyAlignment="1">
      <alignment horizontal="right" vertical="center"/>
    </xf>
    <xf numFmtId="3" fontId="62" fillId="0" borderId="63" xfId="10" applyNumberFormat="1" applyFont="1" applyBorder="1" applyAlignment="1">
      <alignment horizontal="right" vertical="center"/>
    </xf>
    <xf numFmtId="3" fontId="62" fillId="0" borderId="85" xfId="10" applyNumberFormat="1" applyFont="1" applyBorder="1" applyAlignment="1">
      <alignment horizontal="right"/>
    </xf>
    <xf numFmtId="3" fontId="62" fillId="0" borderId="86" xfId="10" applyNumberFormat="1" applyFont="1" applyBorder="1" applyAlignment="1">
      <alignment horizontal="right"/>
    </xf>
    <xf numFmtId="3" fontId="62" fillId="0" borderId="111" xfId="10" applyNumberFormat="1" applyFont="1" applyBorder="1" applyAlignment="1">
      <alignment horizontal="right"/>
    </xf>
    <xf numFmtId="3" fontId="62" fillId="0" borderId="112" xfId="10" applyNumberFormat="1" applyFont="1" applyBorder="1" applyAlignment="1">
      <alignment horizontal="right"/>
    </xf>
    <xf numFmtId="0" fontId="62" fillId="0" borderId="112" xfId="10" applyFont="1" applyBorder="1" applyAlignment="1">
      <alignment horizontal="left" vertical="center"/>
    </xf>
    <xf numFmtId="49" fontId="63" fillId="0" borderId="113" xfId="36" applyNumberFormat="1" applyFont="1" applyBorder="1" applyAlignment="1">
      <alignment horizontal="center" vertical="center" wrapText="1"/>
    </xf>
    <xf numFmtId="165" fontId="62" fillId="0" borderId="15" xfId="10" applyNumberFormat="1" applyFont="1" applyBorder="1" applyAlignment="1">
      <alignment horizontal="left"/>
    </xf>
    <xf numFmtId="165" fontId="62" fillId="0" borderId="15" xfId="10" applyNumberFormat="1" applyFont="1" applyBorder="1" applyAlignment="1">
      <alignment horizontal="left" vertical="center"/>
    </xf>
    <xf numFmtId="3" fontId="62" fillId="0" borderId="114" xfId="36" applyNumberFormat="1" applyFont="1" applyBorder="1"/>
    <xf numFmtId="3" fontId="62" fillId="0" borderId="115" xfId="36" applyNumberFormat="1" applyFont="1" applyBorder="1"/>
    <xf numFmtId="49" fontId="62" fillId="0" borderId="17" xfId="11" applyNumberFormat="1" applyFont="1" applyBorder="1" applyAlignment="1">
      <alignment horizontal="left"/>
    </xf>
    <xf numFmtId="0" fontId="62" fillId="0" borderId="17" xfId="36" applyFont="1" applyBorder="1" applyAlignment="1">
      <alignment horizontal="center" wrapText="1"/>
    </xf>
    <xf numFmtId="0" fontId="62" fillId="0" borderId="17" xfId="36" applyFont="1" applyBorder="1" applyAlignment="1">
      <alignment horizontal="center"/>
    </xf>
    <xf numFmtId="0" fontId="63" fillId="0" borderId="101" xfId="36" applyFont="1" applyBorder="1" applyAlignment="1">
      <alignment horizontal="left"/>
    </xf>
    <xf numFmtId="3" fontId="63" fillId="9" borderId="116" xfId="36" applyNumberFormat="1" applyFont="1" applyFill="1" applyBorder="1" applyAlignment="1">
      <alignment vertical="center"/>
    </xf>
    <xf numFmtId="3" fontId="63" fillId="9" borderId="117" xfId="36" applyNumberFormat="1" applyFont="1" applyFill="1" applyBorder="1" applyAlignment="1">
      <alignment vertical="center"/>
    </xf>
    <xf numFmtId="49" fontId="63" fillId="9" borderId="14" xfId="11" applyNumberFormat="1" applyFont="1" applyFill="1" applyBorder="1" applyAlignment="1">
      <alignment horizontal="left" vertical="center"/>
    </xf>
    <xf numFmtId="1" fontId="62" fillId="0" borderId="58" xfId="11" applyNumberFormat="1" applyFont="1" applyBorder="1" applyAlignment="1">
      <alignment horizontal="center" vertical="center" wrapText="1"/>
    </xf>
    <xf numFmtId="0" fontId="62" fillId="0" borderId="58" xfId="36" applyFont="1" applyBorder="1" applyAlignment="1">
      <alignment horizontal="center" vertical="center"/>
    </xf>
    <xf numFmtId="0" fontId="62" fillId="0" borderId="63" xfId="36" applyFont="1" applyBorder="1" applyAlignment="1">
      <alignment horizontal="center" vertical="center" wrapText="1"/>
    </xf>
    <xf numFmtId="0" fontId="63" fillId="0" borderId="124" xfId="10" applyFont="1" applyBorder="1" applyAlignment="1">
      <alignment horizontal="center"/>
    </xf>
    <xf numFmtId="0" fontId="63" fillId="0" borderId="0" xfId="10" quotePrefix="1" applyFont="1" applyAlignment="1">
      <alignment horizontal="center"/>
    </xf>
    <xf numFmtId="0" fontId="62" fillId="0" borderId="0" xfId="10" quotePrefix="1" applyFont="1" applyAlignment="1">
      <alignment horizontal="center"/>
    </xf>
    <xf numFmtId="0" fontId="62" fillId="0" borderId="0" xfId="10" applyFont="1" applyAlignment="1">
      <alignment horizontal="left" vertical="center"/>
    </xf>
    <xf numFmtId="0" fontId="63" fillId="0" borderId="0" xfId="10" applyFont="1" applyAlignment="1">
      <alignment horizontal="left" vertical="top"/>
    </xf>
    <xf numFmtId="0" fontId="63" fillId="0" borderId="0" xfId="10" applyFont="1" applyAlignment="1">
      <alignment horizontal="center" vertical="center"/>
    </xf>
    <xf numFmtId="49" fontId="63" fillId="0" borderId="0" xfId="10" applyNumberFormat="1" applyFont="1"/>
    <xf numFmtId="0" fontId="48" fillId="0" borderId="0" xfId="10" applyFont="1"/>
    <xf numFmtId="0" fontId="67" fillId="0" borderId="0" xfId="36" applyFont="1"/>
    <xf numFmtId="3" fontId="67" fillId="0" borderId="0" xfId="36" applyNumberFormat="1" applyFont="1"/>
    <xf numFmtId="3" fontId="67" fillId="0" borderId="0" xfId="37" applyNumberFormat="1" applyFont="1"/>
    <xf numFmtId="0" fontId="67" fillId="0" borderId="0" xfId="37" applyFont="1"/>
    <xf numFmtId="0" fontId="67" fillId="0" borderId="0" xfId="11" applyFont="1"/>
    <xf numFmtId="3" fontId="68" fillId="0" borderId="0" xfId="10" applyNumberFormat="1" applyFont="1"/>
    <xf numFmtId="49" fontId="67" fillId="0" borderId="0" xfId="10" applyNumberFormat="1" applyFont="1" applyAlignment="1">
      <alignment horizontal="left" vertical="center" wrapText="1"/>
    </xf>
    <xf numFmtId="0" fontId="67" fillId="0" borderId="0" xfId="10" applyFont="1"/>
    <xf numFmtId="3" fontId="67" fillId="0" borderId="0" xfId="10" applyNumberFormat="1" applyFont="1" applyAlignment="1">
      <alignment horizontal="left" wrapText="1"/>
    </xf>
    <xf numFmtId="49" fontId="67" fillId="0" borderId="0" xfId="10" applyNumberFormat="1" applyFont="1" applyAlignment="1">
      <alignment horizontal="left" wrapText="1"/>
    </xf>
    <xf numFmtId="0" fontId="67" fillId="0" borderId="0" xfId="10" applyFont="1" applyAlignment="1">
      <alignment horizontal="left"/>
    </xf>
    <xf numFmtId="0" fontId="67" fillId="0" borderId="0" xfId="36" applyFont="1" applyAlignment="1">
      <alignment vertical="center"/>
    </xf>
    <xf numFmtId="0" fontId="67" fillId="0" borderId="72" xfId="10" applyFont="1" applyBorder="1" applyAlignment="1">
      <alignment horizontal="left" vertical="center"/>
    </xf>
    <xf numFmtId="0" fontId="67" fillId="0" borderId="125" xfId="36" applyFont="1" applyBorder="1" applyAlignment="1">
      <alignment vertical="center"/>
    </xf>
    <xf numFmtId="3" fontId="67" fillId="0" borderId="114" xfId="36" applyNumberFormat="1" applyFont="1" applyBorder="1"/>
    <xf numFmtId="3" fontId="67" fillId="0" borderId="15" xfId="36" applyNumberFormat="1" applyFont="1" applyBorder="1"/>
    <xf numFmtId="0" fontId="67" fillId="0" borderId="15" xfId="10" applyFont="1" applyBorder="1"/>
    <xf numFmtId="0" fontId="67" fillId="0" borderId="15" xfId="36" applyFont="1" applyBorder="1"/>
    <xf numFmtId="0" fontId="67" fillId="0" borderId="76" xfId="36" applyFont="1" applyBorder="1"/>
    <xf numFmtId="3" fontId="67" fillId="0" borderId="15" xfId="10" applyNumberFormat="1" applyFont="1" applyBorder="1" applyAlignment="1">
      <alignment vertical="center"/>
    </xf>
    <xf numFmtId="3" fontId="67" fillId="0" borderId="23" xfId="10" applyNumberFormat="1" applyFont="1" applyBorder="1" applyAlignment="1">
      <alignment vertical="center"/>
    </xf>
    <xf numFmtId="0" fontId="67" fillId="0" borderId="23" xfId="10" applyFont="1" applyBorder="1" applyAlignment="1">
      <alignment horizontal="left" vertical="center"/>
    </xf>
    <xf numFmtId="0" fontId="67" fillId="0" borderId="126" xfId="10" applyFont="1" applyBorder="1" applyAlignment="1">
      <alignment horizontal="left" vertical="center"/>
    </xf>
    <xf numFmtId="0" fontId="67" fillId="0" borderId="15" xfId="10" applyFont="1" applyBorder="1" applyAlignment="1">
      <alignment horizontal="left" indent="3"/>
    </xf>
    <xf numFmtId="0" fontId="67" fillId="0" borderId="76" xfId="10" applyFont="1" applyBorder="1"/>
    <xf numFmtId="0" fontId="68" fillId="0" borderId="15" xfId="10" applyFont="1" applyBorder="1" applyAlignment="1">
      <alignment horizontal="left" indent="2"/>
    </xf>
    <xf numFmtId="0" fontId="68" fillId="0" borderId="76" xfId="10" applyFont="1" applyBorder="1"/>
    <xf numFmtId="0" fontId="68" fillId="0" borderId="76" xfId="36" applyFont="1" applyBorder="1" applyAlignment="1">
      <alignment horizontal="left"/>
    </xf>
    <xf numFmtId="0" fontId="67" fillId="0" borderId="15" xfId="10" applyFont="1" applyBorder="1" applyAlignment="1">
      <alignment horizontal="left" indent="2"/>
    </xf>
    <xf numFmtId="0" fontId="67" fillId="0" borderId="76" xfId="10" applyFont="1" applyBorder="1" applyAlignment="1">
      <alignment horizontal="left" indent="2"/>
    </xf>
    <xf numFmtId="0" fontId="67" fillId="0" borderId="15" xfId="10" applyFont="1" applyBorder="1" applyAlignment="1">
      <alignment horizontal="left" indent="6"/>
    </xf>
    <xf numFmtId="0" fontId="67" fillId="0" borderId="15" xfId="36" applyFont="1" applyBorder="1" applyAlignment="1">
      <alignment horizontal="left"/>
    </xf>
    <xf numFmtId="0" fontId="67" fillId="0" borderId="76" xfId="36" applyFont="1" applyBorder="1" applyAlignment="1">
      <alignment horizontal="left" indent="3"/>
    </xf>
    <xf numFmtId="0" fontId="68" fillId="0" borderId="15" xfId="36" applyFont="1" applyBorder="1" applyAlignment="1">
      <alignment horizontal="left"/>
    </xf>
    <xf numFmtId="3" fontId="67" fillId="0" borderId="114" xfId="10" applyNumberFormat="1" applyFont="1" applyBorder="1" applyAlignment="1">
      <alignment vertical="center"/>
    </xf>
    <xf numFmtId="3" fontId="67" fillId="0" borderId="15" xfId="10" applyNumberFormat="1" applyFont="1" applyBorder="1" applyAlignment="1">
      <alignment horizontal="right" vertical="center"/>
    </xf>
    <xf numFmtId="0" fontId="67" fillId="0" borderId="15" xfId="36" applyFont="1" applyBorder="1" applyAlignment="1">
      <alignment horizontal="left" vertical="center"/>
    </xf>
    <xf numFmtId="0" fontId="67" fillId="0" borderId="102" xfId="36" applyFont="1" applyBorder="1" applyAlignment="1">
      <alignment vertical="center"/>
    </xf>
    <xf numFmtId="0" fontId="67" fillId="0" borderId="20" xfId="36" applyFont="1" applyBorder="1" applyAlignment="1">
      <alignment horizontal="left"/>
    </xf>
    <xf numFmtId="0" fontId="67" fillId="8" borderId="15" xfId="10" applyFont="1" applyFill="1" applyBorder="1"/>
    <xf numFmtId="0" fontId="68" fillId="0" borderId="76" xfId="36" applyFont="1" applyBorder="1"/>
    <xf numFmtId="3" fontId="67" fillId="8" borderId="15" xfId="36" applyNumberFormat="1" applyFont="1" applyFill="1" applyBorder="1"/>
    <xf numFmtId="0" fontId="67" fillId="0" borderId="15" xfId="36" applyFont="1" applyBorder="1" applyAlignment="1">
      <alignment horizontal="left" wrapText="1"/>
    </xf>
    <xf numFmtId="0" fontId="67" fillId="8" borderId="15" xfId="10" applyFont="1" applyFill="1" applyBorder="1" applyAlignment="1">
      <alignment horizontal="left" vertical="center"/>
    </xf>
    <xf numFmtId="0" fontId="67" fillId="0" borderId="20" xfId="36" applyFont="1" applyBorder="1" applyAlignment="1">
      <alignment vertical="center"/>
    </xf>
    <xf numFmtId="0" fontId="67" fillId="0" borderId="24" xfId="36" applyFont="1" applyBorder="1" applyAlignment="1">
      <alignment horizontal="left" vertical="center"/>
    </xf>
    <xf numFmtId="0" fontId="67" fillId="0" borderId="102" xfId="36" applyFont="1" applyBorder="1" applyAlignment="1">
      <alignment horizontal="center" vertical="center"/>
    </xf>
    <xf numFmtId="0" fontId="67" fillId="0" borderId="76" xfId="36" applyFont="1" applyBorder="1" applyAlignment="1">
      <alignment horizontal="center"/>
    </xf>
    <xf numFmtId="0" fontId="67" fillId="10" borderId="15" xfId="10" applyFont="1" applyFill="1" applyBorder="1"/>
    <xf numFmtId="1" fontId="68" fillId="8" borderId="15" xfId="11" applyNumberFormat="1" applyFont="1" applyFill="1" applyBorder="1"/>
    <xf numFmtId="1" fontId="67" fillId="0" borderId="15" xfId="11" applyNumberFormat="1" applyFont="1" applyBorder="1"/>
    <xf numFmtId="0" fontId="67" fillId="0" borderId="15" xfId="36" applyFont="1" applyBorder="1" applyAlignment="1">
      <alignment wrapText="1"/>
    </xf>
    <xf numFmtId="1" fontId="68" fillId="0" borderId="15" xfId="11" applyNumberFormat="1" applyFont="1" applyBorder="1"/>
    <xf numFmtId="0" fontId="67" fillId="0" borderId="15" xfId="10" applyFont="1" applyBorder="1" applyAlignment="1">
      <alignment vertical="center"/>
    </xf>
    <xf numFmtId="0" fontId="67" fillId="8" borderId="15" xfId="10" applyFont="1" applyFill="1" applyBorder="1" applyAlignment="1">
      <alignment vertical="center"/>
    </xf>
    <xf numFmtId="1" fontId="67" fillId="8" borderId="15" xfId="11" applyNumberFormat="1" applyFont="1" applyFill="1" applyBorder="1"/>
    <xf numFmtId="0" fontId="68" fillId="8" borderId="15" xfId="10" applyFont="1" applyFill="1" applyBorder="1" applyAlignment="1">
      <alignment vertical="center"/>
    </xf>
    <xf numFmtId="0" fontId="67" fillId="0" borderId="15" xfId="36" applyFont="1" applyBorder="1" applyAlignment="1">
      <alignment horizontal="center"/>
    </xf>
    <xf numFmtId="49" fontId="67" fillId="0" borderId="15" xfId="36" applyNumberFormat="1" applyFont="1" applyBorder="1" applyAlignment="1">
      <alignment horizontal="left"/>
    </xf>
    <xf numFmtId="0" fontId="68" fillId="8" borderId="15" xfId="10" applyFont="1" applyFill="1" applyBorder="1"/>
    <xf numFmtId="0" fontId="68" fillId="0" borderId="15" xfId="10" applyFont="1" applyBorder="1" applyAlignment="1">
      <alignment vertical="center"/>
    </xf>
    <xf numFmtId="0" fontId="68" fillId="0" borderId="15" xfId="36" applyFont="1" applyBorder="1"/>
    <xf numFmtId="3" fontId="67" fillId="0" borderId="114" xfId="36" applyNumberFormat="1" applyFont="1" applyBorder="1" applyAlignment="1">
      <alignment vertical="center"/>
    </xf>
    <xf numFmtId="3" fontId="67" fillId="0" borderId="15" xfId="36" applyNumberFormat="1" applyFont="1" applyBorder="1" applyAlignment="1">
      <alignment vertical="center"/>
    </xf>
    <xf numFmtId="3" fontId="67" fillId="0" borderId="19" xfId="10" applyNumberFormat="1" applyFont="1" applyBorder="1" applyAlignment="1">
      <alignment vertical="center"/>
    </xf>
    <xf numFmtId="0" fontId="67" fillId="0" borderId="15" xfId="10" applyFont="1" applyBorder="1" applyAlignment="1">
      <alignment horizontal="left" vertical="center"/>
    </xf>
    <xf numFmtId="0" fontId="67" fillId="0" borderId="20" xfId="36" applyFont="1" applyBorder="1" applyAlignment="1">
      <alignment horizontal="left" vertical="center"/>
    </xf>
    <xf numFmtId="3" fontId="67" fillId="0" borderId="114" xfId="10" applyNumberFormat="1" applyFont="1" applyBorder="1" applyAlignment="1">
      <alignment horizontal="right" vertical="center"/>
    </xf>
    <xf numFmtId="0" fontId="67" fillId="0" borderId="20" xfId="36" applyFont="1" applyBorder="1" applyAlignment="1">
      <alignment horizontal="center" vertical="center"/>
    </xf>
    <xf numFmtId="0" fontId="67" fillId="0" borderId="20" xfId="10" applyFont="1" applyBorder="1" applyAlignment="1">
      <alignment horizontal="left" vertical="center"/>
    </xf>
    <xf numFmtId="0" fontId="67" fillId="0" borderId="24" xfId="10" applyFont="1" applyBorder="1" applyAlignment="1">
      <alignment horizontal="left" vertical="center"/>
    </xf>
    <xf numFmtId="0" fontId="67" fillId="0" borderId="102" xfId="10" applyFont="1" applyBorder="1" applyAlignment="1">
      <alignment horizontal="left" vertical="center"/>
    </xf>
    <xf numFmtId="0" fontId="68" fillId="0" borderId="15" xfId="10" applyFont="1" applyBorder="1" applyAlignment="1">
      <alignment horizontal="left" vertical="center"/>
    </xf>
    <xf numFmtId="0" fontId="68" fillId="0" borderId="24" xfId="36" applyFont="1" applyBorder="1" applyAlignment="1">
      <alignment vertical="center"/>
    </xf>
    <xf numFmtId="0" fontId="68" fillId="0" borderId="102" xfId="36" applyFont="1" applyBorder="1" applyAlignment="1">
      <alignment vertical="center"/>
    </xf>
    <xf numFmtId="3" fontId="67" fillId="0" borderId="127" xfId="10" applyNumberFormat="1" applyFont="1" applyBorder="1" applyAlignment="1">
      <alignment vertical="center"/>
    </xf>
    <xf numFmtId="0" fontId="67" fillId="0" borderId="96" xfId="36" applyFont="1" applyBorder="1" applyAlignment="1">
      <alignment vertical="center"/>
    </xf>
    <xf numFmtId="0" fontId="68" fillId="0" borderId="15" xfId="10" applyFont="1" applyBorder="1"/>
    <xf numFmtId="0" fontId="67" fillId="0" borderId="15" xfId="10" applyFont="1" applyBorder="1" applyAlignment="1">
      <alignment horizontal="left" indent="4"/>
    </xf>
    <xf numFmtId="3" fontId="67" fillId="0" borderId="17" xfId="36" applyNumberFormat="1" applyFont="1" applyBorder="1"/>
    <xf numFmtId="0" fontId="67" fillId="0" borderId="76" xfId="36" applyFont="1" applyBorder="1" applyAlignment="1">
      <alignment vertical="center"/>
    </xf>
    <xf numFmtId="3" fontId="67" fillId="8" borderId="17" xfId="36" applyNumberFormat="1" applyFont="1" applyFill="1" applyBorder="1"/>
    <xf numFmtId="3" fontId="67" fillId="0" borderId="115" xfId="36" applyNumberFormat="1" applyFont="1" applyBorder="1"/>
    <xf numFmtId="49" fontId="68" fillId="0" borderId="17" xfId="11" applyNumberFormat="1" applyFont="1" applyBorder="1" applyAlignment="1">
      <alignment vertical="center"/>
    </xf>
    <xf numFmtId="0" fontId="67" fillId="0" borderId="0" xfId="10" applyFont="1" applyAlignment="1">
      <alignment horizontal="left" vertical="center"/>
    </xf>
    <xf numFmtId="49" fontId="68" fillId="0" borderId="0" xfId="10" applyNumberFormat="1" applyFont="1"/>
    <xf numFmtId="0" fontId="68" fillId="0" borderId="0" xfId="10" applyFont="1"/>
    <xf numFmtId="3" fontId="62" fillId="0" borderId="0" xfId="36" applyNumberFormat="1" applyFont="1"/>
    <xf numFmtId="3" fontId="63" fillId="2" borderId="76" xfId="36" applyNumberFormat="1" applyFont="1" applyFill="1" applyBorder="1"/>
    <xf numFmtId="0" fontId="62" fillId="2" borderId="15" xfId="36" applyFont="1" applyFill="1" applyBorder="1"/>
    <xf numFmtId="0" fontId="62" fillId="2" borderId="15" xfId="10" applyFont="1" applyFill="1" applyBorder="1"/>
    <xf numFmtId="49" fontId="62" fillId="2" borderId="15" xfId="11" applyNumberFormat="1" applyFont="1" applyFill="1" applyBorder="1" applyAlignment="1">
      <alignment horizontal="left"/>
    </xf>
    <xf numFmtId="3" fontId="63" fillId="2" borderId="76" xfId="36" applyNumberFormat="1" applyFont="1" applyFill="1" applyBorder="1" applyAlignment="1">
      <alignment horizontal="left" vertical="center" wrapText="1"/>
    </xf>
    <xf numFmtId="3" fontId="62" fillId="2" borderId="19" xfId="36" applyNumberFormat="1" applyFont="1" applyFill="1" applyBorder="1" applyAlignment="1">
      <alignment horizontal="left" vertical="center" wrapText="1"/>
    </xf>
    <xf numFmtId="0" fontId="62" fillId="2" borderId="20" xfId="36" applyFont="1" applyFill="1" applyBorder="1" applyAlignment="1">
      <alignment horizontal="left" vertical="center" wrapText="1"/>
    </xf>
    <xf numFmtId="0" fontId="39" fillId="8" borderId="0" xfId="38" applyFont="1" applyFill="1" applyProtection="1">
      <protection locked="0"/>
    </xf>
    <xf numFmtId="0" fontId="29" fillId="8" borderId="0" xfId="8" applyFont="1" applyFill="1" applyAlignment="1" applyProtection="1">
      <alignment horizontal="left"/>
      <protection locked="0"/>
    </xf>
    <xf numFmtId="0" fontId="29" fillId="8" borderId="0" xfId="6" applyFont="1" applyFill="1" applyProtection="1">
      <protection locked="0"/>
    </xf>
    <xf numFmtId="0" fontId="33" fillId="8" borderId="0" xfId="6" applyFont="1" applyFill="1" applyProtection="1">
      <protection locked="0"/>
    </xf>
    <xf numFmtId="0" fontId="29" fillId="8" borderId="0" xfId="8" applyFont="1" applyFill="1" applyProtection="1">
      <protection locked="0"/>
    </xf>
    <xf numFmtId="0" fontId="29" fillId="8" borderId="0" xfId="6" applyFont="1" applyFill="1" applyAlignment="1" applyProtection="1">
      <alignment horizontal="left"/>
      <protection locked="0"/>
    </xf>
    <xf numFmtId="4" fontId="29" fillId="8" borderId="0" xfId="6" applyNumberFormat="1" applyFont="1" applyFill="1" applyProtection="1">
      <protection locked="0"/>
    </xf>
    <xf numFmtId="4" fontId="29" fillId="8" borderId="0" xfId="8" applyNumberFormat="1" applyFont="1" applyFill="1" applyProtection="1">
      <protection locked="0"/>
    </xf>
    <xf numFmtId="1" fontId="26" fillId="8" borderId="0" xfId="8" applyNumberFormat="1" applyFont="1" applyFill="1" applyAlignment="1" applyProtection="1">
      <alignment horizontal="center"/>
      <protection locked="0"/>
    </xf>
    <xf numFmtId="1" fontId="29" fillId="8" borderId="0" xfId="8" applyNumberFormat="1" applyFont="1" applyFill="1" applyAlignment="1" applyProtection="1">
      <alignment horizontal="center"/>
      <protection locked="0"/>
    </xf>
    <xf numFmtId="1" fontId="33" fillId="8" borderId="0" xfId="8" applyNumberFormat="1" applyFont="1" applyFill="1" applyAlignment="1" applyProtection="1">
      <alignment horizontal="center"/>
      <protection locked="0"/>
    </xf>
    <xf numFmtId="0" fontId="21" fillId="8" borderId="0" xfId="8" applyFill="1" applyProtection="1">
      <protection locked="0"/>
    </xf>
    <xf numFmtId="1" fontId="26" fillId="8" borderId="0" xfId="8" quotePrefix="1" applyNumberFormat="1" applyFont="1" applyFill="1" applyAlignment="1" applyProtection="1">
      <alignment horizontal="center"/>
      <protection locked="0"/>
    </xf>
    <xf numFmtId="0" fontId="29" fillId="8" borderId="47" xfId="38" applyFont="1" applyFill="1" applyBorder="1" applyAlignment="1" applyProtection="1">
      <alignment horizontal="center" vertical="center"/>
      <protection locked="0"/>
    </xf>
    <xf numFmtId="4" fontId="26" fillId="8" borderId="62" xfId="11" applyNumberFormat="1" applyFont="1" applyFill="1" applyBorder="1" applyAlignment="1" applyProtection="1">
      <alignment horizontal="right" vertical="center" wrapText="1"/>
      <protection locked="0"/>
    </xf>
    <xf numFmtId="4" fontId="54" fillId="0" borderId="62" xfId="11" applyNumberFormat="1" applyFont="1" applyBorder="1" applyAlignment="1">
      <alignment horizontal="right" vertical="center" wrapText="1"/>
    </xf>
    <xf numFmtId="3" fontId="26" fillId="0" borderId="62" xfId="11" applyNumberFormat="1" applyFont="1" applyBorder="1" applyAlignment="1">
      <alignment horizontal="right" vertical="center" wrapText="1"/>
    </xf>
    <xf numFmtId="4" fontId="26" fillId="8" borderId="63" xfId="11" applyNumberFormat="1" applyFont="1" applyFill="1" applyBorder="1" applyAlignment="1" applyProtection="1">
      <alignment horizontal="right" vertical="center" wrapText="1"/>
      <protection locked="0"/>
    </xf>
    <xf numFmtId="4" fontId="54" fillId="0" borderId="63" xfId="11" applyNumberFormat="1" applyFont="1" applyBorder="1" applyAlignment="1">
      <alignment horizontal="right" vertical="center" wrapText="1"/>
    </xf>
    <xf numFmtId="3" fontId="26" fillId="0" borderId="63" xfId="11" applyNumberFormat="1" applyFont="1" applyBorder="1" applyAlignment="1">
      <alignment horizontal="right" vertical="center" wrapText="1"/>
    </xf>
    <xf numFmtId="4" fontId="29" fillId="8" borderId="66" xfId="8" applyNumberFormat="1" applyFont="1" applyFill="1" applyBorder="1" applyAlignment="1" applyProtection="1">
      <alignment horizontal="right" vertical="center" wrapText="1"/>
      <protection locked="0"/>
    </xf>
    <xf numFmtId="4" fontId="26" fillId="8" borderId="63" xfId="7" applyNumberFormat="1" applyFont="1" applyFill="1" applyBorder="1" applyAlignment="1" applyProtection="1">
      <alignment horizontal="right" vertical="center" wrapText="1"/>
      <protection locked="0"/>
    </xf>
    <xf numFmtId="3" fontId="26" fillId="0" borderId="63" xfId="8" applyNumberFormat="1" applyFont="1" applyBorder="1" applyAlignment="1">
      <alignment horizontal="right" vertical="center" wrapText="1"/>
    </xf>
    <xf numFmtId="0" fontId="40" fillId="8" borderId="0" xfId="38" applyFont="1" applyFill="1" applyProtection="1">
      <protection locked="0"/>
    </xf>
    <xf numFmtId="4" fontId="54" fillId="0" borderId="63" xfId="8" applyNumberFormat="1" applyFont="1" applyBorder="1" applyAlignment="1">
      <alignment horizontal="right" vertical="center" wrapText="1"/>
    </xf>
    <xf numFmtId="4" fontId="26" fillId="8" borderId="66" xfId="38" applyNumberFormat="1" applyFont="1" applyFill="1" applyBorder="1" applyAlignment="1" applyProtection="1">
      <alignment horizontal="right" vertical="center" wrapText="1"/>
      <protection locked="0"/>
    </xf>
    <xf numFmtId="0" fontId="2" fillId="0" borderId="0" xfId="38" applyProtection="1">
      <protection locked="0"/>
    </xf>
    <xf numFmtId="3" fontId="29" fillId="0" borderId="62" xfId="11" applyNumberFormat="1" applyFont="1" applyBorder="1" applyAlignment="1">
      <alignment horizontal="right" vertical="center" wrapText="1"/>
    </xf>
    <xf numFmtId="4" fontId="29" fillId="8" borderId="66" xfId="38" applyNumberFormat="1" applyFont="1" applyFill="1" applyBorder="1" applyAlignment="1" applyProtection="1">
      <alignment horizontal="right" vertical="center" wrapText="1"/>
      <protection locked="0"/>
    </xf>
    <xf numFmtId="4" fontId="29" fillId="0" borderId="66" xfId="38" applyNumberFormat="1" applyFont="1" applyBorder="1" applyAlignment="1" applyProtection="1">
      <alignment horizontal="right" vertical="center" wrapText="1"/>
      <protection locked="0"/>
    </xf>
    <xf numFmtId="4" fontId="29" fillId="0" borderId="62" xfId="11" applyNumberFormat="1" applyFont="1" applyBorder="1" applyAlignment="1">
      <alignment horizontal="right" vertical="center" wrapText="1"/>
    </xf>
    <xf numFmtId="4" fontId="53" fillId="0" borderId="51" xfId="8" applyNumberFormat="1" applyFont="1" applyBorder="1" applyAlignment="1" applyProtection="1">
      <alignment horizontal="right" vertical="center" wrapText="1"/>
      <protection locked="0"/>
    </xf>
    <xf numFmtId="3" fontId="26" fillId="0" borderId="63" xfId="8" applyNumberFormat="1" applyFont="1" applyBorder="1" applyAlignment="1" applyProtection="1">
      <alignment horizontal="right" vertical="center" wrapText="1"/>
      <protection locked="0"/>
    </xf>
    <xf numFmtId="49" fontId="26" fillId="8" borderId="67" xfId="7" applyNumberFormat="1" applyFont="1" applyFill="1" applyBorder="1" applyAlignment="1" applyProtection="1">
      <alignment horizontal="left" vertical="top"/>
      <protection locked="0"/>
    </xf>
    <xf numFmtId="49" fontId="33" fillId="8" borderId="63" xfId="7" applyNumberFormat="1" applyFont="1" applyFill="1" applyBorder="1" applyAlignment="1" applyProtection="1">
      <alignment horizontal="left" vertical="top"/>
      <protection locked="0"/>
    </xf>
    <xf numFmtId="49" fontId="33" fillId="8" borderId="63" xfId="7" applyNumberFormat="1" applyFont="1" applyFill="1" applyBorder="1" applyAlignment="1" applyProtection="1">
      <alignment horizontal="right" vertical="center" wrapText="1"/>
      <protection locked="0"/>
    </xf>
    <xf numFmtId="0" fontId="58" fillId="0" borderId="0" xfId="38" applyFont="1" applyProtection="1">
      <protection locked="0"/>
    </xf>
    <xf numFmtId="4" fontId="33" fillId="8" borderId="51" xfId="8" applyNumberFormat="1" applyFont="1" applyFill="1" applyBorder="1" applyAlignment="1" applyProtection="1">
      <alignment horizontal="right" vertical="center" wrapText="1"/>
      <protection locked="0"/>
    </xf>
    <xf numFmtId="4" fontId="54" fillId="0" borderId="51" xfId="8" applyNumberFormat="1" applyFont="1" applyBorder="1" applyAlignment="1" applyProtection="1">
      <alignment horizontal="right" vertical="center" wrapText="1"/>
      <protection locked="0"/>
    </xf>
    <xf numFmtId="4" fontId="40" fillId="8" borderId="0" xfId="38" applyNumberFormat="1" applyFont="1" applyFill="1" applyProtection="1">
      <protection locked="0"/>
    </xf>
    <xf numFmtId="4" fontId="39" fillId="8" borderId="0" xfId="38" applyNumberFormat="1" applyFont="1" applyFill="1" applyProtection="1">
      <protection locked="0"/>
    </xf>
    <xf numFmtId="4" fontId="26" fillId="0" borderId="66" xfId="38" applyNumberFormat="1" applyFont="1" applyBorder="1" applyAlignment="1" applyProtection="1">
      <alignment horizontal="right" vertical="center" wrapText="1"/>
      <protection locked="0"/>
    </xf>
    <xf numFmtId="49" fontId="26" fillId="8" borderId="67" xfId="7" quotePrefix="1" applyNumberFormat="1" applyFont="1" applyFill="1" applyBorder="1" applyAlignment="1" applyProtection="1">
      <alignment horizontal="left" vertical="top"/>
      <protection locked="0"/>
    </xf>
    <xf numFmtId="4" fontId="33" fillId="8" borderId="63" xfId="7" applyNumberFormat="1" applyFont="1" applyFill="1" applyBorder="1" applyAlignment="1" applyProtection="1">
      <alignment horizontal="right" vertical="center" wrapText="1"/>
      <protection locked="0"/>
    </xf>
    <xf numFmtId="3" fontId="26" fillId="8" borderId="51" xfId="8" applyNumberFormat="1" applyFont="1" applyFill="1" applyBorder="1" applyAlignment="1" applyProtection="1">
      <alignment horizontal="right" vertical="center" wrapText="1"/>
      <protection locked="0"/>
    </xf>
    <xf numFmtId="0" fontId="33" fillId="8" borderId="63" xfId="7" applyFont="1" applyFill="1" applyBorder="1" applyAlignment="1" applyProtection="1">
      <alignment vertical="center" wrapText="1"/>
      <protection locked="0"/>
    </xf>
    <xf numFmtId="0" fontId="33" fillId="8" borderId="63" xfId="7" applyFont="1" applyFill="1" applyBorder="1" applyAlignment="1" applyProtection="1">
      <alignment wrapText="1"/>
      <protection locked="0"/>
    </xf>
    <xf numFmtId="4" fontId="26" fillId="8" borderId="63" xfId="8" applyNumberFormat="1" applyFont="1" applyFill="1" applyBorder="1" applyAlignment="1" applyProtection="1">
      <alignment horizontal="right" vertical="center" wrapText="1"/>
      <protection locked="0"/>
    </xf>
    <xf numFmtId="4" fontId="29" fillId="8" borderId="51" xfId="8" applyNumberFormat="1" applyFont="1" applyFill="1" applyBorder="1" applyAlignment="1" applyProtection="1">
      <alignment horizontal="right" vertical="center" wrapText="1"/>
      <protection locked="0"/>
    </xf>
    <xf numFmtId="1" fontId="39" fillId="8" borderId="0" xfId="38" applyNumberFormat="1" applyFont="1" applyFill="1" applyProtection="1">
      <protection locked="0"/>
    </xf>
    <xf numFmtId="4" fontId="26" fillId="8" borderId="63" xfId="8" applyNumberFormat="1" applyFont="1" applyFill="1" applyBorder="1" applyAlignment="1">
      <alignment horizontal="right" vertical="center" wrapText="1"/>
    </xf>
    <xf numFmtId="4" fontId="24" fillId="8" borderId="63" xfId="8" applyNumberFormat="1" applyFont="1" applyFill="1" applyBorder="1" applyAlignment="1" applyProtection="1">
      <alignment horizontal="right" vertical="center" wrapText="1"/>
      <protection locked="0"/>
    </xf>
    <xf numFmtId="0" fontId="39" fillId="0" borderId="0" xfId="38" applyFont="1" applyProtection="1">
      <protection locked="0"/>
    </xf>
    <xf numFmtId="4" fontId="23" fillId="8" borderId="63" xfId="38" applyNumberFormat="1" applyFont="1" applyFill="1" applyBorder="1" applyAlignment="1" applyProtection="1">
      <alignment horizontal="right" vertical="center" wrapText="1"/>
      <protection locked="0"/>
    </xf>
    <xf numFmtId="4" fontId="54" fillId="8" borderId="63" xfId="8" applyNumberFormat="1" applyFont="1" applyFill="1" applyBorder="1" applyAlignment="1" applyProtection="1">
      <alignment horizontal="right" vertical="center" wrapText="1"/>
      <protection locked="0"/>
    </xf>
    <xf numFmtId="4" fontId="33" fillId="8" borderId="63" xfId="8" applyNumberFormat="1" applyFont="1" applyFill="1" applyBorder="1" applyAlignment="1" applyProtection="1">
      <alignment horizontal="right" vertical="center" wrapText="1"/>
      <protection locked="0"/>
    </xf>
    <xf numFmtId="4" fontId="29" fillId="8" borderId="62" xfId="11" applyNumberFormat="1" applyFont="1" applyFill="1" applyBorder="1" applyAlignment="1">
      <alignment horizontal="right" vertical="center" wrapText="1"/>
    </xf>
    <xf numFmtId="0" fontId="40" fillId="0" borderId="0" xfId="38" applyFont="1" applyProtection="1">
      <protection locked="0"/>
    </xf>
    <xf numFmtId="4" fontId="40" fillId="0" borderId="0" xfId="38" applyNumberFormat="1" applyFont="1" applyProtection="1">
      <protection locked="0"/>
    </xf>
    <xf numFmtId="4" fontId="26" fillId="8" borderId="62" xfId="11" applyNumberFormat="1" applyFont="1" applyFill="1" applyBorder="1" applyAlignment="1">
      <alignment horizontal="right" vertical="center" wrapText="1"/>
    </xf>
    <xf numFmtId="3" fontId="26" fillId="8" borderId="63" xfId="8" applyNumberFormat="1" applyFont="1" applyFill="1" applyBorder="1" applyAlignment="1" applyProtection="1">
      <alignment horizontal="right" vertical="center" wrapText="1"/>
      <protection locked="0"/>
    </xf>
    <xf numFmtId="4" fontId="29" fillId="8" borderId="63" xfId="8" applyNumberFormat="1" applyFont="1" applyFill="1" applyBorder="1" applyAlignment="1" applyProtection="1">
      <alignment horizontal="right" vertical="center" wrapText="1"/>
      <protection locked="0"/>
    </xf>
    <xf numFmtId="4" fontId="29" fillId="8" borderId="51" xfId="38" applyNumberFormat="1" applyFont="1" applyFill="1" applyBorder="1" applyAlignment="1" applyProtection="1">
      <alignment horizontal="right" vertical="center" wrapText="1"/>
      <protection locked="0"/>
    </xf>
    <xf numFmtId="0" fontId="29" fillId="8" borderId="63" xfId="7" applyFont="1" applyFill="1" applyBorder="1" applyProtection="1">
      <protection locked="0"/>
    </xf>
    <xf numFmtId="4" fontId="29" fillId="8" borderId="63" xfId="7" applyNumberFormat="1" applyFont="1" applyFill="1" applyBorder="1" applyAlignment="1" applyProtection="1">
      <alignment horizontal="right" vertical="center" wrapText="1"/>
      <protection locked="0"/>
    </xf>
    <xf numFmtId="0" fontId="26" fillId="8" borderId="67" xfId="7" applyFont="1" applyFill="1" applyBorder="1" applyAlignment="1" applyProtection="1">
      <alignment horizontal="left"/>
      <protection locked="0"/>
    </xf>
    <xf numFmtId="0" fontId="29" fillId="8" borderId="63" xfId="7" applyFont="1" applyFill="1" applyBorder="1" applyAlignment="1" applyProtection="1">
      <alignment wrapText="1"/>
      <protection locked="0"/>
    </xf>
    <xf numFmtId="4" fontId="26" fillId="8" borderId="51" xfId="8" applyNumberFormat="1" applyFont="1" applyFill="1" applyBorder="1" applyAlignment="1" applyProtection="1">
      <alignment horizontal="right" vertical="center" wrapText="1"/>
      <protection locked="0"/>
    </xf>
    <xf numFmtId="49" fontId="26" fillId="8" borderId="67" xfId="7" applyNumberFormat="1" applyFont="1" applyFill="1" applyBorder="1" applyAlignment="1" applyProtection="1">
      <alignment horizontal="left"/>
      <protection locked="0"/>
    </xf>
    <xf numFmtId="4" fontId="71" fillId="8" borderId="63" xfId="8" applyNumberFormat="1" applyFont="1" applyFill="1" applyBorder="1" applyAlignment="1" applyProtection="1">
      <alignment horizontal="right" vertical="center" wrapText="1"/>
      <protection locked="0"/>
    </xf>
    <xf numFmtId="3" fontId="24" fillId="8" borderId="63" xfId="8" applyNumberFormat="1" applyFont="1" applyFill="1" applyBorder="1" applyAlignment="1" applyProtection="1">
      <alignment horizontal="right" vertical="center" wrapText="1"/>
      <protection locked="0"/>
    </xf>
    <xf numFmtId="4" fontId="29" fillId="8" borderId="63" xfId="38" applyNumberFormat="1" applyFont="1" applyFill="1" applyBorder="1" applyAlignment="1" applyProtection="1">
      <alignment horizontal="right" vertical="center" wrapText="1"/>
      <protection locked="0"/>
    </xf>
    <xf numFmtId="0" fontId="29" fillId="8" borderId="63" xfId="38" applyFont="1" applyFill="1" applyBorder="1" applyAlignment="1" applyProtection="1">
      <alignment horizontal="left" vertical="top" wrapText="1"/>
      <protection locked="0"/>
    </xf>
    <xf numFmtId="4" fontId="21" fillId="8" borderId="66" xfId="8" applyNumberFormat="1" applyFill="1" applyBorder="1" applyAlignment="1" applyProtection="1">
      <alignment horizontal="right" vertical="center" wrapText="1"/>
      <protection locked="0"/>
    </xf>
    <xf numFmtId="3" fontId="29" fillId="8" borderId="51" xfId="8" applyNumberFormat="1" applyFont="1" applyFill="1" applyBorder="1" applyAlignment="1" applyProtection="1">
      <alignment horizontal="right" vertical="center" wrapText="1"/>
      <protection locked="0"/>
    </xf>
    <xf numFmtId="49" fontId="29" fillId="8" borderId="63" xfId="7" applyNumberFormat="1" applyFont="1" applyFill="1" applyBorder="1" applyAlignment="1" applyProtection="1">
      <alignment horizontal="left" vertical="top"/>
      <protection locked="0"/>
    </xf>
    <xf numFmtId="0" fontId="29" fillId="8" borderId="67" xfId="7" applyFont="1" applyFill="1" applyBorder="1" applyAlignment="1" applyProtection="1">
      <alignment horizontal="left"/>
      <protection locked="0"/>
    </xf>
    <xf numFmtId="0" fontId="29" fillId="8" borderId="67" xfId="8" applyFont="1" applyFill="1" applyBorder="1" applyAlignment="1" applyProtection="1">
      <alignment horizontal="left"/>
      <protection locked="0"/>
    </xf>
    <xf numFmtId="4" fontId="21" fillId="8" borderId="63" xfId="8" applyNumberFormat="1" applyFill="1" applyBorder="1" applyAlignment="1" applyProtection="1">
      <alignment horizontal="right" vertical="center" wrapText="1"/>
      <protection locked="0"/>
    </xf>
    <xf numFmtId="0" fontId="29" fillId="8" borderId="63" xfId="7" applyFont="1" applyFill="1" applyBorder="1" applyAlignment="1" applyProtection="1">
      <alignment horizontal="left" vertical="center"/>
      <protection locked="0"/>
    </xf>
    <xf numFmtId="0" fontId="26" fillId="8" borderId="63" xfId="7" applyFont="1" applyFill="1" applyBorder="1" applyProtection="1">
      <protection locked="0"/>
    </xf>
    <xf numFmtId="4" fontId="72" fillId="8" borderId="63" xfId="38" applyNumberFormat="1" applyFont="1" applyFill="1" applyBorder="1" applyAlignment="1" applyProtection="1">
      <alignment horizontal="right" vertical="center" wrapText="1"/>
      <protection locked="0"/>
    </xf>
    <xf numFmtId="4" fontId="22" fillId="8" borderId="63" xfId="38" applyNumberFormat="1" applyFont="1" applyFill="1" applyBorder="1" applyAlignment="1" applyProtection="1">
      <alignment horizontal="right" vertical="center" wrapText="1"/>
      <protection locked="0"/>
    </xf>
    <xf numFmtId="3" fontId="23" fillId="8" borderId="63" xfId="38" applyNumberFormat="1" applyFont="1" applyFill="1" applyBorder="1" applyAlignment="1" applyProtection="1">
      <alignment horizontal="right" vertical="center" wrapText="1"/>
      <protection locked="0"/>
    </xf>
    <xf numFmtId="4" fontId="22" fillId="8" borderId="66" xfId="38" applyNumberFormat="1" applyFont="1" applyFill="1" applyBorder="1" applyAlignment="1" applyProtection="1">
      <alignment horizontal="right" vertical="center" wrapText="1"/>
      <protection locked="0"/>
    </xf>
    <xf numFmtId="4" fontId="54" fillId="8" borderId="63" xfId="38" applyNumberFormat="1" applyFont="1" applyFill="1" applyBorder="1" applyAlignment="1" applyProtection="1">
      <alignment horizontal="right" vertical="center" wrapText="1"/>
      <protection locked="0"/>
    </xf>
    <xf numFmtId="4" fontId="26" fillId="8" borderId="63" xfId="38" applyNumberFormat="1" applyFont="1" applyFill="1" applyBorder="1" applyAlignment="1" applyProtection="1">
      <alignment horizontal="right" vertical="center" wrapText="1"/>
      <protection locked="0"/>
    </xf>
    <xf numFmtId="4" fontId="33" fillId="8" borderId="63" xfId="38" applyNumberFormat="1" applyFont="1" applyFill="1" applyBorder="1" applyAlignment="1" applyProtection="1">
      <alignment horizontal="right" vertical="center" wrapText="1"/>
      <protection locked="0"/>
    </xf>
    <xf numFmtId="4" fontId="24" fillId="8" borderId="51" xfId="8" applyNumberFormat="1" applyFont="1" applyFill="1" applyBorder="1" applyAlignment="1" applyProtection="1">
      <alignment horizontal="right" vertical="center" wrapText="1"/>
      <protection locked="0"/>
    </xf>
    <xf numFmtId="4" fontId="26" fillId="8" borderId="66" xfId="8" applyNumberFormat="1" applyFont="1" applyFill="1" applyBorder="1" applyAlignment="1" applyProtection="1">
      <alignment horizontal="right" vertical="center" wrapText="1"/>
      <protection locked="0"/>
    </xf>
    <xf numFmtId="1" fontId="29" fillId="8" borderId="63" xfId="8" applyNumberFormat="1" applyFont="1" applyFill="1" applyBorder="1" applyProtection="1">
      <protection locked="0"/>
    </xf>
    <xf numFmtId="0" fontId="29" fillId="8" borderId="63" xfId="38" applyFont="1" applyFill="1" applyBorder="1" applyAlignment="1" applyProtection="1">
      <alignment wrapText="1"/>
      <protection locked="0"/>
    </xf>
    <xf numFmtId="4" fontId="26" fillId="8" borderId="63" xfId="38" quotePrefix="1" applyNumberFormat="1" applyFont="1" applyFill="1" applyBorder="1" applyAlignment="1" applyProtection="1">
      <alignment horizontal="right" vertical="center" wrapText="1"/>
      <protection locked="0"/>
    </xf>
    <xf numFmtId="0" fontId="29" fillId="8" borderId="63" xfId="38" applyFont="1" applyFill="1" applyBorder="1" applyAlignment="1" applyProtection="1">
      <alignment horizontal="left" wrapText="1" indent="2"/>
      <protection locked="0"/>
    </xf>
    <xf numFmtId="4" fontId="29" fillId="8" borderId="63" xfId="38" quotePrefix="1" applyNumberFormat="1" applyFont="1" applyFill="1" applyBorder="1" applyAlignment="1" applyProtection="1">
      <alignment horizontal="right" vertical="center" wrapText="1"/>
      <protection locked="0"/>
    </xf>
    <xf numFmtId="0" fontId="26" fillId="8" borderId="67" xfId="38" applyFont="1" applyFill="1" applyBorder="1" applyAlignment="1" applyProtection="1">
      <alignment horizontal="left"/>
      <protection locked="0"/>
    </xf>
    <xf numFmtId="0" fontId="29" fillId="8" borderId="67" xfId="38" applyFont="1" applyFill="1" applyBorder="1" applyAlignment="1" applyProtection="1">
      <alignment horizontal="left" wrapText="1"/>
      <protection locked="0"/>
    </xf>
    <xf numFmtId="49" fontId="26" fillId="8" borderId="63" xfId="7" applyNumberFormat="1" applyFont="1" applyFill="1" applyBorder="1" applyAlignment="1" applyProtection="1">
      <alignment vertical="top"/>
      <protection locked="0"/>
    </xf>
    <xf numFmtId="4" fontId="21" fillId="8" borderId="51" xfId="8" applyNumberFormat="1" applyFill="1" applyBorder="1" applyAlignment="1" applyProtection="1">
      <alignment horizontal="right" vertical="center" wrapText="1"/>
      <protection locked="0"/>
    </xf>
    <xf numFmtId="4" fontId="27" fillId="8" borderId="63" xfId="38" applyNumberFormat="1" applyFont="1" applyFill="1" applyBorder="1" applyAlignment="1" applyProtection="1">
      <alignment horizontal="right" vertical="center" wrapText="1"/>
      <protection locked="0"/>
    </xf>
    <xf numFmtId="4" fontId="22" fillId="8" borderId="51" xfId="38" applyNumberFormat="1" applyFont="1" applyFill="1" applyBorder="1" applyAlignment="1" applyProtection="1">
      <alignment horizontal="right" vertical="center" wrapText="1"/>
      <protection locked="0"/>
    </xf>
    <xf numFmtId="3" fontId="29" fillId="8" borderId="51" xfId="38" applyNumberFormat="1" applyFont="1" applyFill="1" applyBorder="1" applyAlignment="1" applyProtection="1">
      <alignment horizontal="right" vertical="center" wrapText="1"/>
      <protection locked="0"/>
    </xf>
    <xf numFmtId="0" fontId="29" fillId="8" borderId="63" xfId="7" applyFont="1" applyFill="1" applyBorder="1" applyAlignment="1" applyProtection="1">
      <alignment vertical="center" wrapText="1"/>
      <protection locked="0"/>
    </xf>
    <xf numFmtId="0" fontId="26" fillId="8" borderId="67" xfId="8" applyFont="1" applyFill="1" applyBorder="1" applyAlignment="1" applyProtection="1">
      <alignment horizontal="left"/>
      <protection locked="0"/>
    </xf>
    <xf numFmtId="1" fontId="26" fillId="8" borderId="63" xfId="8" applyNumberFormat="1" applyFont="1" applyFill="1" applyBorder="1" applyProtection="1">
      <protection locked="0"/>
    </xf>
    <xf numFmtId="0" fontId="29" fillId="8" borderId="68" xfId="8" applyFont="1" applyFill="1" applyBorder="1" applyAlignment="1" applyProtection="1">
      <alignment horizontal="left"/>
      <protection locked="0"/>
    </xf>
    <xf numFmtId="1" fontId="29" fillId="8" borderId="58" xfId="8" applyNumberFormat="1" applyFont="1" applyFill="1" applyBorder="1" applyProtection="1">
      <protection locked="0"/>
    </xf>
    <xf numFmtId="4" fontId="29" fillId="8" borderId="58" xfId="7" applyNumberFormat="1" applyFont="1" applyFill="1" applyBorder="1" applyAlignment="1" applyProtection="1">
      <alignment horizontal="right" vertical="center" wrapText="1"/>
      <protection locked="0"/>
    </xf>
    <xf numFmtId="4" fontId="26" fillId="8" borderId="58" xfId="8" applyNumberFormat="1" applyFont="1" applyFill="1" applyBorder="1" applyAlignment="1">
      <alignment horizontal="right" vertical="center" wrapText="1"/>
    </xf>
    <xf numFmtId="4" fontId="33" fillId="8" borderId="58" xfId="8" applyNumberFormat="1" applyFont="1" applyFill="1" applyBorder="1" applyAlignment="1" applyProtection="1">
      <alignment horizontal="right" vertical="center" wrapText="1"/>
      <protection locked="0"/>
    </xf>
    <xf numFmtId="4" fontId="29" fillId="8" borderId="58" xfId="8" applyNumberFormat="1" applyFont="1" applyFill="1" applyBorder="1" applyAlignment="1" applyProtection="1">
      <alignment horizontal="right" vertical="center" wrapText="1"/>
      <protection locked="0"/>
    </xf>
    <xf numFmtId="4" fontId="29" fillId="8" borderId="59" xfId="8" applyNumberFormat="1" applyFont="1" applyFill="1" applyBorder="1" applyAlignment="1" applyProtection="1">
      <alignment horizontal="right" vertical="center" wrapText="1"/>
      <protection locked="0"/>
    </xf>
    <xf numFmtId="4" fontId="29" fillId="8" borderId="69" xfId="8" applyNumberFormat="1" applyFont="1" applyFill="1" applyBorder="1" applyAlignment="1" applyProtection="1">
      <alignment horizontal="right" vertical="center" wrapText="1"/>
      <protection locked="0"/>
    </xf>
    <xf numFmtId="0" fontId="21" fillId="8" borderId="0" xfId="8" applyFill="1" applyAlignment="1" applyProtection="1">
      <alignment horizontal="left"/>
      <protection locked="0"/>
    </xf>
    <xf numFmtId="0" fontId="48" fillId="8" borderId="0" xfId="38" applyFont="1" applyFill="1"/>
    <xf numFmtId="0" fontId="73" fillId="8" borderId="0" xfId="38" applyFont="1" applyFill="1"/>
    <xf numFmtId="1" fontId="21" fillId="8" borderId="0" xfId="8" applyNumberFormat="1" applyFill="1" applyProtection="1">
      <protection locked="0"/>
    </xf>
    <xf numFmtId="0" fontId="32" fillId="8" borderId="0" xfId="8" applyFont="1" applyFill="1" applyProtection="1">
      <protection locked="0"/>
    </xf>
    <xf numFmtId="0" fontId="61" fillId="0" borderId="0" xfId="22"/>
    <xf numFmtId="0" fontId="75" fillId="0" borderId="0" xfId="40" applyFont="1"/>
    <xf numFmtId="0" fontId="75" fillId="0" borderId="0" xfId="40" applyFont="1" applyAlignment="1">
      <alignment wrapText="1"/>
    </xf>
    <xf numFmtId="0" fontId="75" fillId="0" borderId="0" xfId="40" applyFont="1" applyAlignment="1">
      <alignment horizontal="center" vertical="center"/>
    </xf>
    <xf numFmtId="168" fontId="75" fillId="0" borderId="0" xfId="41" applyNumberFormat="1" applyFont="1"/>
    <xf numFmtId="168" fontId="75" fillId="0" borderId="0" xfId="41" applyNumberFormat="1" applyFont="1" applyAlignment="1">
      <alignment horizontal="right"/>
    </xf>
    <xf numFmtId="0" fontId="74" fillId="0" borderId="136" xfId="40" applyFont="1" applyBorder="1" applyAlignment="1">
      <alignment horizontal="center" vertical="center"/>
    </xf>
    <xf numFmtId="0" fontId="74" fillId="0" borderId="137" xfId="40" applyFont="1" applyBorder="1" applyAlignment="1">
      <alignment horizontal="center" vertical="center" wrapText="1"/>
    </xf>
    <xf numFmtId="0" fontId="74" fillId="0" borderId="129" xfId="40" applyFont="1" applyBorder="1" applyAlignment="1">
      <alignment horizontal="center" vertical="center"/>
    </xf>
    <xf numFmtId="168" fontId="74" fillId="0" borderId="138" xfId="41" applyNumberFormat="1" applyFont="1" applyBorder="1" applyAlignment="1">
      <alignment horizontal="center" vertical="center"/>
    </xf>
    <xf numFmtId="0" fontId="75" fillId="0" borderId="139" xfId="40" applyFont="1" applyBorder="1"/>
    <xf numFmtId="0" fontId="75" fillId="0" borderId="140" xfId="40" applyFont="1" applyBorder="1" applyAlignment="1">
      <alignment wrapText="1"/>
    </xf>
    <xf numFmtId="0" fontId="75" fillId="0" borderId="131" xfId="40" applyFont="1" applyBorder="1"/>
    <xf numFmtId="0" fontId="75" fillId="0" borderId="131" xfId="40" applyFont="1" applyBorder="1" applyAlignment="1">
      <alignment horizontal="center" vertical="center"/>
    </xf>
    <xf numFmtId="168" fontId="75" fillId="0" borderId="141" xfId="41" applyNumberFormat="1" applyFont="1" applyBorder="1"/>
    <xf numFmtId="0" fontId="74" fillId="0" borderId="139" xfId="40" applyFont="1" applyBorder="1" applyAlignment="1">
      <alignment horizontal="center" vertical="center" wrapText="1"/>
    </xf>
    <xf numFmtId="0" fontId="74" fillId="0" borderId="140" xfId="40" applyFont="1" applyBorder="1" applyAlignment="1">
      <alignment horizontal="left" wrapText="1"/>
    </xf>
    <xf numFmtId="0" fontId="74" fillId="0" borderId="131" xfId="40" applyFont="1" applyBorder="1" applyAlignment="1">
      <alignment wrapText="1"/>
    </xf>
    <xf numFmtId="168" fontId="74" fillId="0" borderId="141" xfId="41" applyNumberFormat="1" applyFont="1" applyBorder="1" applyAlignment="1">
      <alignment horizontal="right" vertical="center"/>
    </xf>
    <xf numFmtId="0" fontId="74" fillId="0" borderId="139" xfId="40" applyFont="1" applyBorder="1"/>
    <xf numFmtId="0" fontId="74" fillId="0" borderId="140" xfId="40" applyFont="1" applyBorder="1" applyAlignment="1">
      <alignment wrapText="1"/>
    </xf>
    <xf numFmtId="0" fontId="74" fillId="0" borderId="131" xfId="40" applyFont="1" applyBorder="1"/>
    <xf numFmtId="0" fontId="74" fillId="0" borderId="131" xfId="40" applyFont="1" applyBorder="1" applyAlignment="1">
      <alignment horizontal="center" vertical="center"/>
    </xf>
    <xf numFmtId="0" fontId="75" fillId="8" borderId="140" xfId="40" applyFont="1" applyFill="1" applyBorder="1" applyAlignment="1">
      <alignment wrapText="1"/>
    </xf>
    <xf numFmtId="0" fontId="75" fillId="8" borderId="131" xfId="40" applyFont="1" applyFill="1" applyBorder="1"/>
    <xf numFmtId="0" fontId="75" fillId="8" borderId="131" xfId="40" applyFont="1" applyFill="1" applyBorder="1" applyAlignment="1">
      <alignment horizontal="center" vertical="center"/>
    </xf>
    <xf numFmtId="168" fontId="74" fillId="8" borderId="141" xfId="41" applyNumberFormat="1" applyFont="1" applyFill="1" applyBorder="1" applyAlignment="1">
      <alignment horizontal="right" vertical="center"/>
    </xf>
    <xf numFmtId="0" fontId="74" fillId="0" borderId="139" xfId="40" applyFont="1" applyBorder="1" applyAlignment="1">
      <alignment horizontal="center" vertical="center"/>
    </xf>
    <xf numFmtId="0" fontId="74" fillId="8" borderId="140" xfId="40" applyFont="1" applyFill="1" applyBorder="1" applyAlignment="1">
      <alignment vertical="center" wrapText="1"/>
    </xf>
    <xf numFmtId="0" fontId="74" fillId="8" borderId="131" xfId="40" applyFont="1" applyFill="1" applyBorder="1" applyAlignment="1">
      <alignment vertical="center"/>
    </xf>
    <xf numFmtId="0" fontId="74" fillId="8" borderId="131" xfId="40" applyFont="1" applyFill="1" applyBorder="1" applyAlignment="1">
      <alignment horizontal="center" vertical="center"/>
    </xf>
    <xf numFmtId="0" fontId="1" fillId="0" borderId="0" xfId="42"/>
    <xf numFmtId="0" fontId="76" fillId="0" borderId="0" xfId="40" applyFont="1"/>
    <xf numFmtId="0" fontId="77" fillId="0" borderId="0" xfId="40" applyFont="1" applyAlignment="1">
      <alignment wrapText="1"/>
    </xf>
    <xf numFmtId="0" fontId="77" fillId="0" borderId="0" xfId="40" applyFont="1" applyAlignment="1">
      <alignment horizontal="center" vertical="center"/>
    </xf>
    <xf numFmtId="0" fontId="76" fillId="0" borderId="0" xfId="40" applyFont="1" applyAlignment="1">
      <alignment horizontal="right"/>
    </xf>
    <xf numFmtId="0" fontId="77" fillId="0" borderId="0" xfId="40" applyFont="1"/>
    <xf numFmtId="0" fontId="77" fillId="0" borderId="0" xfId="40" applyFont="1" applyAlignment="1">
      <alignment horizontal="right"/>
    </xf>
    <xf numFmtId="0" fontId="75" fillId="0" borderId="128" xfId="40" applyFont="1" applyBorder="1" applyAlignment="1">
      <alignment horizontal="center"/>
    </xf>
    <xf numFmtId="0" fontId="75" fillId="0" borderId="148" xfId="40" applyFont="1" applyBorder="1" applyAlignment="1">
      <alignment horizontal="center" wrapText="1"/>
    </xf>
    <xf numFmtId="0" fontId="75" fillId="0" borderId="0" xfId="40" applyFont="1" applyAlignment="1">
      <alignment horizontal="center"/>
    </xf>
    <xf numFmtId="4" fontId="29" fillId="8" borderId="130" xfId="7" applyNumberFormat="1" applyFont="1" applyFill="1" applyBorder="1" applyAlignment="1" applyProtection="1">
      <alignment horizontal="center" vertical="center" wrapText="1"/>
      <protection locked="0"/>
    </xf>
    <xf numFmtId="0" fontId="75" fillId="0" borderId="149" xfId="40" applyFont="1" applyBorder="1" applyAlignment="1">
      <alignment horizontal="center" wrapText="1"/>
    </xf>
    <xf numFmtId="4" fontId="75" fillId="0" borderId="0" xfId="40" applyNumberFormat="1" applyFont="1" applyAlignment="1">
      <alignment horizontal="center"/>
    </xf>
    <xf numFmtId="4" fontId="29" fillId="8" borderId="134" xfId="7" applyNumberFormat="1" applyFont="1" applyFill="1" applyBorder="1" applyAlignment="1" applyProtection="1">
      <alignment horizontal="center" vertical="center" wrapText="1"/>
      <protection locked="0"/>
    </xf>
    <xf numFmtId="0" fontId="75" fillId="0" borderId="150" xfId="40" applyFont="1" applyBorder="1" applyAlignment="1">
      <alignment horizontal="center" wrapText="1"/>
    </xf>
    <xf numFmtId="0" fontId="74" fillId="11" borderId="133" xfId="40" applyFont="1" applyFill="1" applyBorder="1" applyAlignment="1">
      <alignment horizontal="center"/>
    </xf>
    <xf numFmtId="0" fontId="74" fillId="11" borderId="151" xfId="40" applyFont="1" applyFill="1" applyBorder="1" applyAlignment="1">
      <alignment horizontal="center" wrapText="1"/>
    </xf>
    <xf numFmtId="168" fontId="75" fillId="0" borderId="141" xfId="41" applyNumberFormat="1" applyFont="1" applyFill="1" applyBorder="1" applyAlignment="1">
      <alignment horizontal="right" vertical="center"/>
    </xf>
    <xf numFmtId="3" fontId="67" fillId="0" borderId="112" xfId="36" applyNumberFormat="1" applyFont="1" applyBorder="1" applyAlignment="1">
      <alignment horizontal="center" vertical="center"/>
    </xf>
    <xf numFmtId="3" fontId="67" fillId="0" borderId="112" xfId="11" applyNumberFormat="1" applyFont="1" applyBorder="1" applyAlignment="1">
      <alignment horizontal="center" vertical="center" wrapText="1"/>
    </xf>
    <xf numFmtId="3" fontId="67" fillId="0" borderId="152" xfId="11" applyNumberFormat="1" applyFont="1" applyBorder="1" applyAlignment="1">
      <alignment horizontal="center" vertical="center" wrapText="1"/>
    </xf>
    <xf numFmtId="0" fontId="67" fillId="0" borderId="96" xfId="36" applyFont="1" applyBorder="1" applyAlignment="1">
      <alignment horizontal="center"/>
    </xf>
    <xf numFmtId="49" fontId="67" fillId="0" borderId="23" xfId="36" applyNumberFormat="1" applyFont="1" applyBorder="1" applyAlignment="1">
      <alignment horizontal="left"/>
    </xf>
    <xf numFmtId="0" fontId="67" fillId="0" borderId="23" xfId="36" applyFont="1" applyBorder="1" applyAlignment="1">
      <alignment horizontal="center"/>
    </xf>
    <xf numFmtId="0" fontId="67" fillId="0" borderId="23" xfId="10" applyFont="1" applyBorder="1"/>
    <xf numFmtId="3" fontId="67" fillId="0" borderId="33" xfId="36" applyNumberFormat="1" applyFont="1" applyBorder="1"/>
    <xf numFmtId="3" fontId="67" fillId="0" borderId="23" xfId="36" applyNumberFormat="1" applyFont="1" applyBorder="1"/>
    <xf numFmtId="3" fontId="67" fillId="0" borderId="127" xfId="36" applyNumberFormat="1" applyFont="1" applyBorder="1"/>
    <xf numFmtId="0" fontId="67" fillId="0" borderId="96" xfId="36" applyFont="1" applyBorder="1"/>
    <xf numFmtId="0" fontId="67" fillId="0" borderId="23" xfId="36" applyFont="1" applyBorder="1" applyAlignment="1">
      <alignment horizontal="left"/>
    </xf>
    <xf numFmtId="0" fontId="68" fillId="0" borderId="23" xfId="36" applyFont="1" applyBorder="1" applyAlignment="1">
      <alignment horizontal="left"/>
    </xf>
    <xf numFmtId="0" fontId="67" fillId="0" borderId="23" xfId="36" applyFont="1" applyBorder="1"/>
    <xf numFmtId="0" fontId="67" fillId="0" borderId="96" xfId="10" applyFont="1" applyBorder="1"/>
    <xf numFmtId="0" fontId="67" fillId="0" borderId="23" xfId="10" applyFont="1" applyBorder="1" applyAlignment="1">
      <alignment horizontal="left" indent="3"/>
    </xf>
    <xf numFmtId="0" fontId="67" fillId="8" borderId="23" xfId="10" applyFont="1" applyFill="1" applyBorder="1"/>
    <xf numFmtId="3" fontId="67" fillId="8" borderId="23" xfId="36" applyNumberFormat="1" applyFont="1" applyFill="1" applyBorder="1"/>
    <xf numFmtId="0" fontId="68" fillId="0" borderId="96" xfId="36" applyFont="1" applyBorder="1" applyAlignment="1">
      <alignment horizontal="left"/>
    </xf>
    <xf numFmtId="1" fontId="68" fillId="8" borderId="17" xfId="11" applyNumberFormat="1" applyFont="1" applyFill="1" applyBorder="1"/>
    <xf numFmtId="0" fontId="67" fillId="0" borderId="101" xfId="10" applyFont="1" applyBorder="1" applyAlignment="1">
      <alignment horizontal="left" indent="2"/>
    </xf>
    <xf numFmtId="0" fontId="67" fillId="0" borderId="17" xfId="10" applyFont="1" applyBorder="1" applyAlignment="1">
      <alignment horizontal="left" indent="2"/>
    </xf>
    <xf numFmtId="0" fontId="67" fillId="0" borderId="17" xfId="10" applyFont="1" applyBorder="1"/>
    <xf numFmtId="0" fontId="67" fillId="0" borderId="101" xfId="36" applyFont="1" applyBorder="1" applyAlignment="1">
      <alignment horizontal="center"/>
    </xf>
    <xf numFmtId="0" fontId="67" fillId="0" borderId="101" xfId="36" applyFont="1" applyBorder="1"/>
    <xf numFmtId="0" fontId="67" fillId="0" borderId="17" xfId="36" applyFont="1" applyBorder="1"/>
    <xf numFmtId="0" fontId="67" fillId="8" borderId="17" xfId="10" applyFont="1" applyFill="1" applyBorder="1"/>
    <xf numFmtId="0" fontId="67" fillId="0" borderId="99" xfId="36" applyFont="1" applyBorder="1"/>
    <xf numFmtId="0" fontId="67" fillId="0" borderId="33" xfId="36" applyFont="1" applyBorder="1"/>
    <xf numFmtId="0" fontId="67" fillId="0" borderId="33" xfId="10" applyFont="1" applyBorder="1"/>
    <xf numFmtId="3" fontId="67" fillId="0" borderId="153" xfId="36" applyNumberFormat="1" applyFont="1" applyBorder="1"/>
    <xf numFmtId="49" fontId="68" fillId="9" borderId="156" xfId="11" applyNumberFormat="1" applyFont="1" applyFill="1" applyBorder="1" applyAlignment="1">
      <alignment horizontal="center" vertical="center"/>
    </xf>
    <xf numFmtId="3" fontId="68" fillId="9" borderId="156" xfId="36" applyNumberFormat="1" applyFont="1" applyFill="1" applyBorder="1" applyAlignment="1">
      <alignment horizontal="right" vertical="center"/>
    </xf>
    <xf numFmtId="3" fontId="68" fillId="9" borderId="157" xfId="36" applyNumberFormat="1" applyFont="1" applyFill="1" applyBorder="1" applyAlignment="1">
      <alignment horizontal="right" vertical="center"/>
    </xf>
    <xf numFmtId="0" fontId="68" fillId="0" borderId="156" xfId="10" applyFont="1" applyBorder="1" applyAlignment="1">
      <alignment vertical="center"/>
    </xf>
    <xf numFmtId="3" fontId="67" fillId="0" borderId="156" xfId="36" applyNumberFormat="1" applyFont="1" applyBorder="1"/>
    <xf numFmtId="3" fontId="67" fillId="0" borderId="157" xfId="36" applyNumberFormat="1" applyFont="1" applyBorder="1"/>
    <xf numFmtId="1" fontId="68" fillId="8" borderId="156" xfId="11" applyNumberFormat="1" applyFont="1" applyFill="1" applyBorder="1"/>
    <xf numFmtId="3" fontId="67" fillId="8" borderId="156" xfId="36" applyNumberFormat="1" applyFont="1" applyFill="1" applyBorder="1"/>
    <xf numFmtId="0" fontId="67" fillId="0" borderId="154" xfId="36" applyFont="1" applyBorder="1" applyAlignment="1">
      <alignment horizontal="center"/>
    </xf>
    <xf numFmtId="0" fontId="67" fillId="0" borderId="156" xfId="36" applyFont="1" applyBorder="1"/>
    <xf numFmtId="0" fontId="67" fillId="0" borderId="156" xfId="36" applyFont="1" applyBorder="1" applyAlignment="1">
      <alignment horizontal="left"/>
    </xf>
    <xf numFmtId="0" fontId="67" fillId="0" borderId="156" xfId="10" applyFont="1" applyBorder="1"/>
    <xf numFmtId="0" fontId="67" fillId="0" borderId="41" xfId="10" applyFont="1" applyBorder="1" applyAlignment="1">
      <alignment horizontal="left" vertical="center"/>
    </xf>
    <xf numFmtId="0" fontId="67" fillId="0" borderId="158" xfId="10" applyFont="1" applyBorder="1" applyAlignment="1">
      <alignment horizontal="left" vertical="center"/>
    </xf>
    <xf numFmtId="3" fontId="67" fillId="0" borderId="117" xfId="36" applyNumberFormat="1" applyFont="1" applyBorder="1"/>
    <xf numFmtId="3" fontId="67" fillId="0" borderId="158" xfId="10" applyNumberFormat="1" applyFont="1" applyBorder="1" applyAlignment="1">
      <alignment vertical="center"/>
    </xf>
    <xf numFmtId="3" fontId="67" fillId="0" borderId="159" xfId="10" applyNumberFormat="1" applyFont="1" applyBorder="1" applyAlignment="1">
      <alignment vertical="center"/>
    </xf>
    <xf numFmtId="0" fontId="67" fillId="0" borderId="125" xfId="10" applyFont="1" applyBorder="1" applyAlignment="1">
      <alignment horizontal="left" vertical="center"/>
    </xf>
    <xf numFmtId="3" fontId="67" fillId="0" borderId="161" xfId="36" applyNumberFormat="1" applyFont="1" applyBorder="1"/>
    <xf numFmtId="3" fontId="67" fillId="0" borderId="72" xfId="10" applyNumberFormat="1" applyFont="1" applyBorder="1" applyAlignment="1">
      <alignment vertical="center"/>
    </xf>
    <xf numFmtId="3" fontId="67" fillId="0" borderId="162" xfId="10" applyNumberFormat="1" applyFont="1" applyBorder="1" applyAlignment="1">
      <alignment vertical="center"/>
    </xf>
    <xf numFmtId="49" fontId="68" fillId="9" borderId="156" xfId="11" applyNumberFormat="1" applyFont="1" applyFill="1" applyBorder="1" applyAlignment="1">
      <alignment vertical="center"/>
    </xf>
    <xf numFmtId="3" fontId="68" fillId="9" borderId="156" xfId="36" applyNumberFormat="1" applyFont="1" applyFill="1" applyBorder="1" applyAlignment="1">
      <alignment vertical="center"/>
    </xf>
    <xf numFmtId="3" fontId="68" fillId="9" borderId="157" xfId="36" applyNumberFormat="1" applyFont="1" applyFill="1" applyBorder="1" applyAlignment="1">
      <alignment vertical="center"/>
    </xf>
    <xf numFmtId="0" fontId="67" fillId="10" borderId="156" xfId="10" applyFont="1" applyFill="1" applyBorder="1"/>
    <xf numFmtId="0" fontId="68" fillId="0" borderId="163" xfId="10" applyFont="1" applyBorder="1"/>
    <xf numFmtId="0" fontId="68" fillId="0" borderId="117" xfId="10" applyFont="1" applyBorder="1" applyAlignment="1">
      <alignment horizontal="left" indent="2"/>
    </xf>
    <xf numFmtId="0" fontId="67" fillId="0" borderId="117" xfId="10" applyFont="1" applyBorder="1"/>
    <xf numFmtId="3" fontId="67" fillId="0" borderId="116" xfId="36" applyNumberFormat="1" applyFont="1" applyBorder="1"/>
    <xf numFmtId="0" fontId="67" fillId="0" borderId="74" xfId="10" applyFont="1" applyBorder="1" applyAlignment="1">
      <alignment horizontal="left" vertical="center"/>
    </xf>
    <xf numFmtId="3" fontId="67" fillId="0" borderId="72" xfId="36" applyNumberFormat="1" applyFont="1" applyBorder="1"/>
    <xf numFmtId="0" fontId="67" fillId="0" borderId="164" xfId="36" applyFont="1" applyBorder="1" applyAlignment="1">
      <alignment vertical="center"/>
    </xf>
    <xf numFmtId="3" fontId="67" fillId="0" borderId="158" xfId="10" applyNumberFormat="1" applyFont="1" applyBorder="1" applyAlignment="1">
      <alignment horizontal="right" vertical="center"/>
    </xf>
    <xf numFmtId="49" fontId="68" fillId="9" borderId="167" xfId="11" applyNumberFormat="1" applyFont="1" applyFill="1" applyBorder="1" applyAlignment="1">
      <alignment vertical="center"/>
    </xf>
    <xf numFmtId="3" fontId="68" fillId="9" borderId="167" xfId="36" applyNumberFormat="1" applyFont="1" applyFill="1" applyBorder="1" applyAlignment="1">
      <alignment vertical="center"/>
    </xf>
    <xf numFmtId="3" fontId="68" fillId="9" borderId="168" xfId="36" applyNumberFormat="1" applyFont="1" applyFill="1" applyBorder="1" applyAlignment="1">
      <alignment vertical="center"/>
    </xf>
    <xf numFmtId="0" fontId="68" fillId="8" borderId="156" xfId="10" applyFont="1" applyFill="1" applyBorder="1" applyAlignment="1">
      <alignment vertical="center"/>
    </xf>
    <xf numFmtId="0" fontId="73" fillId="0" borderId="0" xfId="10" applyFont="1"/>
    <xf numFmtId="0" fontId="73" fillId="0" borderId="49" xfId="10" applyFont="1" applyBorder="1" applyAlignment="1">
      <alignment horizontal="left"/>
    </xf>
    <xf numFmtId="0" fontId="73" fillId="0" borderId="131" xfId="16" applyFont="1" applyFill="1" applyBorder="1" applyAlignment="1">
      <alignment wrapText="1"/>
    </xf>
    <xf numFmtId="4" fontId="29" fillId="8" borderId="171" xfId="8" applyNumberFormat="1" applyFont="1" applyFill="1" applyBorder="1" applyAlignment="1" applyProtection="1">
      <alignment horizontal="right" vertical="center" wrapText="1"/>
      <protection locked="0"/>
    </xf>
    <xf numFmtId="4" fontId="29" fillId="8" borderId="172" xfId="8" applyNumberFormat="1" applyFont="1" applyFill="1" applyBorder="1" applyAlignment="1" applyProtection="1">
      <alignment horizontal="right" vertical="center" wrapText="1"/>
      <protection locked="0"/>
    </xf>
    <xf numFmtId="4" fontId="29" fillId="0" borderId="172" xfId="8" applyNumberFormat="1" applyFont="1" applyBorder="1" applyAlignment="1" applyProtection="1">
      <alignment horizontal="right" vertical="center" wrapText="1"/>
      <protection locked="0"/>
    </xf>
    <xf numFmtId="4" fontId="26" fillId="0" borderId="172" xfId="38" applyNumberFormat="1" applyFont="1" applyBorder="1" applyAlignment="1" applyProtection="1">
      <alignment horizontal="right" vertical="center" wrapText="1"/>
      <protection locked="0"/>
    </xf>
    <xf numFmtId="4" fontId="29" fillId="0" borderId="172" xfId="38" applyNumberFormat="1" applyFont="1" applyBorder="1" applyAlignment="1" applyProtection="1">
      <alignment horizontal="right" vertical="center" wrapText="1"/>
      <protection locked="0"/>
    </xf>
    <xf numFmtId="4" fontId="26" fillId="8" borderId="172" xfId="38" applyNumberFormat="1" applyFont="1" applyFill="1" applyBorder="1" applyAlignment="1" applyProtection="1">
      <alignment horizontal="right" vertical="center" wrapText="1"/>
      <protection locked="0"/>
    </xf>
    <xf numFmtId="4" fontId="29" fillId="8" borderId="172" xfId="38" applyNumberFormat="1" applyFont="1" applyFill="1" applyBorder="1" applyAlignment="1" applyProtection="1">
      <alignment horizontal="right" vertical="center" wrapText="1"/>
      <protection locked="0"/>
    </xf>
    <xf numFmtId="4" fontId="21" fillId="8" borderId="172" xfId="8" applyNumberFormat="1" applyFill="1" applyBorder="1" applyAlignment="1" applyProtection="1">
      <alignment horizontal="right" vertical="center" wrapText="1"/>
      <protection locked="0"/>
    </xf>
    <xf numFmtId="4" fontId="22" fillId="8" borderId="172" xfId="38" applyNumberFormat="1" applyFont="1" applyFill="1" applyBorder="1" applyAlignment="1" applyProtection="1">
      <alignment horizontal="right" vertical="center" wrapText="1"/>
      <protection locked="0"/>
    </xf>
    <xf numFmtId="4" fontId="26" fillId="8" borderId="172" xfId="8" applyNumberFormat="1" applyFont="1" applyFill="1" applyBorder="1" applyAlignment="1" applyProtection="1">
      <alignment horizontal="right" vertical="center" wrapText="1"/>
      <protection locked="0"/>
    </xf>
    <xf numFmtId="49" fontId="26" fillId="0" borderId="173" xfId="7" quotePrefix="1" applyNumberFormat="1" applyFont="1" applyBorder="1" applyAlignment="1" applyProtection="1">
      <alignment horizontal="left" vertical="top"/>
      <protection locked="0"/>
    </xf>
    <xf numFmtId="49" fontId="33" fillId="0" borderId="112" xfId="7" applyNumberFormat="1" applyFont="1" applyBorder="1" applyAlignment="1" applyProtection="1">
      <alignment horizontal="left" vertical="top"/>
      <protection locked="0"/>
    </xf>
    <xf numFmtId="4" fontId="33" fillId="0" borderId="112" xfId="7" applyNumberFormat="1" applyFont="1" applyBorder="1" applyAlignment="1" applyProtection="1">
      <alignment horizontal="right" vertical="center" wrapText="1"/>
      <protection locked="0"/>
    </xf>
    <xf numFmtId="4" fontId="26" fillId="0" borderId="112" xfId="8" applyNumberFormat="1" applyFont="1" applyBorder="1" applyAlignment="1">
      <alignment horizontal="right" vertical="center" wrapText="1"/>
    </xf>
    <xf numFmtId="4" fontId="33" fillId="0" borderId="112" xfId="8" applyNumberFormat="1" applyFont="1" applyBorder="1" applyAlignment="1" applyProtection="1">
      <alignment horizontal="right" vertical="center" wrapText="1"/>
      <protection locked="0"/>
    </xf>
    <xf numFmtId="4" fontId="29" fillId="0" borderId="50" xfId="11" applyNumberFormat="1" applyFont="1" applyBorder="1" applyAlignment="1">
      <alignment horizontal="right" vertical="center" wrapText="1"/>
    </xf>
    <xf numFmtId="4" fontId="54" fillId="0" borderId="152" xfId="8" applyNumberFormat="1" applyFont="1" applyBorder="1" applyAlignment="1" applyProtection="1">
      <alignment horizontal="right" vertical="center" wrapText="1"/>
      <protection locked="0"/>
    </xf>
    <xf numFmtId="4" fontId="33" fillId="0" borderId="152" xfId="8" applyNumberFormat="1" applyFont="1" applyBorder="1" applyAlignment="1" applyProtection="1">
      <alignment horizontal="right" vertical="center" wrapText="1"/>
      <protection locked="0"/>
    </xf>
    <xf numFmtId="49" fontId="26" fillId="8" borderId="113" xfId="7" applyNumberFormat="1" applyFont="1" applyFill="1" applyBorder="1" applyAlignment="1" applyProtection="1">
      <alignment horizontal="left" vertical="top"/>
      <protection locked="0"/>
    </xf>
    <xf numFmtId="0" fontId="33" fillId="8" borderId="112" xfId="7" applyFont="1" applyFill="1" applyBorder="1" applyAlignment="1" applyProtection="1">
      <alignment wrapText="1"/>
      <protection locked="0"/>
    </xf>
    <xf numFmtId="4" fontId="33" fillId="8" borderId="112" xfId="7" applyNumberFormat="1" applyFont="1" applyFill="1" applyBorder="1" applyAlignment="1" applyProtection="1">
      <alignment horizontal="right" vertical="center" wrapText="1"/>
      <protection locked="0"/>
    </xf>
    <xf numFmtId="4" fontId="29" fillId="8" borderId="152" xfId="8" applyNumberFormat="1" applyFont="1" applyFill="1" applyBorder="1" applyAlignment="1" applyProtection="1">
      <alignment horizontal="right" vertical="center" wrapText="1"/>
      <protection locked="0"/>
    </xf>
    <xf numFmtId="49" fontId="26" fillId="8" borderId="113" xfId="7" quotePrefix="1" applyNumberFormat="1" applyFont="1" applyFill="1" applyBorder="1" applyAlignment="1" applyProtection="1">
      <alignment horizontal="left" vertical="top"/>
      <protection locked="0"/>
    </xf>
    <xf numFmtId="49" fontId="33" fillId="8" borderId="112" xfId="7" applyNumberFormat="1" applyFont="1" applyFill="1" applyBorder="1" applyAlignment="1" applyProtection="1">
      <alignment horizontal="left" vertical="top"/>
      <protection locked="0"/>
    </xf>
    <xf numFmtId="3" fontId="26" fillId="8" borderId="152" xfId="8" applyNumberFormat="1" applyFont="1" applyFill="1" applyBorder="1" applyAlignment="1" applyProtection="1">
      <alignment horizontal="right" vertical="center" wrapText="1"/>
      <protection locked="0"/>
    </xf>
    <xf numFmtId="4" fontId="26" fillId="8" borderId="112" xfId="7" applyNumberFormat="1" applyFont="1" applyFill="1" applyBorder="1" applyAlignment="1" applyProtection="1">
      <alignment horizontal="right" vertical="center" wrapText="1"/>
      <protection locked="0"/>
    </xf>
    <xf numFmtId="4" fontId="26" fillId="8" borderId="112" xfId="8" applyNumberFormat="1" applyFont="1" applyFill="1" applyBorder="1" applyAlignment="1">
      <alignment horizontal="right" vertical="center" wrapText="1"/>
    </xf>
    <xf numFmtId="4" fontId="54" fillId="8" borderId="112" xfId="8" applyNumberFormat="1" applyFont="1" applyFill="1" applyBorder="1" applyAlignment="1" applyProtection="1">
      <alignment horizontal="right" vertical="center" wrapText="1"/>
      <protection locked="0"/>
    </xf>
    <xf numFmtId="4" fontId="33" fillId="8" borderId="112" xfId="8" applyNumberFormat="1" applyFont="1" applyFill="1" applyBorder="1" applyAlignment="1" applyProtection="1">
      <alignment horizontal="right" vertical="center" wrapText="1"/>
      <protection locked="0"/>
    </xf>
    <xf numFmtId="4" fontId="29" fillId="8" borderId="50" xfId="11" applyNumberFormat="1" applyFont="1" applyFill="1" applyBorder="1" applyAlignment="1">
      <alignment horizontal="right" vertical="center" wrapText="1"/>
    </xf>
    <xf numFmtId="4" fontId="33" fillId="8" borderId="152" xfId="8" applyNumberFormat="1" applyFont="1" applyFill="1" applyBorder="1" applyAlignment="1" applyProtection="1">
      <alignment horizontal="right" vertical="center" wrapText="1"/>
      <protection locked="0"/>
    </xf>
    <xf numFmtId="4" fontId="26" fillId="8" borderId="112" xfId="8" applyNumberFormat="1" applyFont="1" applyFill="1" applyBorder="1" applyAlignment="1" applyProtection="1">
      <alignment horizontal="right" vertical="center" wrapText="1"/>
      <protection locked="0"/>
    </xf>
    <xf numFmtId="0" fontId="29" fillId="8" borderId="112" xfId="7" applyFont="1" applyFill="1" applyBorder="1" applyProtection="1">
      <protection locked="0"/>
    </xf>
    <xf numFmtId="4" fontId="29" fillId="8" borderId="112" xfId="7" applyNumberFormat="1" applyFont="1" applyFill="1" applyBorder="1" applyAlignment="1" applyProtection="1">
      <alignment horizontal="right" vertical="center" wrapText="1"/>
      <protection locked="0"/>
    </xf>
    <xf numFmtId="4" fontId="29" fillId="8" borderId="112" xfId="8" applyNumberFormat="1" applyFont="1" applyFill="1" applyBorder="1" applyAlignment="1" applyProtection="1">
      <alignment horizontal="right" vertical="center" wrapText="1"/>
      <protection locked="0"/>
    </xf>
    <xf numFmtId="0" fontId="29" fillId="8" borderId="112" xfId="7" applyFont="1" applyFill="1" applyBorder="1" applyAlignment="1" applyProtection="1">
      <alignment wrapText="1"/>
      <protection locked="0"/>
    </xf>
    <xf numFmtId="0" fontId="29" fillId="8" borderId="112" xfId="38" applyFont="1" applyFill="1" applyBorder="1" applyAlignment="1" applyProtection="1">
      <alignment horizontal="left"/>
      <protection locked="0"/>
    </xf>
    <xf numFmtId="4" fontId="29" fillId="8" borderId="112" xfId="38" applyNumberFormat="1" applyFont="1" applyFill="1" applyBorder="1" applyAlignment="1" applyProtection="1">
      <alignment horizontal="right" vertical="center" wrapText="1"/>
      <protection locked="0"/>
    </xf>
    <xf numFmtId="0" fontId="29" fillId="8" borderId="113" xfId="7" applyFont="1" applyFill="1" applyBorder="1" applyAlignment="1" applyProtection="1">
      <alignment horizontal="left"/>
      <protection locked="0"/>
    </xf>
    <xf numFmtId="0" fontId="29" fillId="8" borderId="113" xfId="8" applyFont="1" applyFill="1" applyBorder="1" applyAlignment="1" applyProtection="1">
      <alignment horizontal="left"/>
      <protection locked="0"/>
    </xf>
    <xf numFmtId="49" fontId="29" fillId="8" borderId="112" xfId="7" applyNumberFormat="1" applyFont="1" applyFill="1" applyBorder="1" applyAlignment="1" applyProtection="1">
      <alignment horizontal="left" vertical="top"/>
      <protection locked="0"/>
    </xf>
    <xf numFmtId="0" fontId="29" fillId="8" borderId="112" xfId="7" applyFont="1" applyFill="1" applyBorder="1" applyAlignment="1" applyProtection="1">
      <alignment horizontal="left" vertical="center"/>
      <protection locked="0"/>
    </xf>
    <xf numFmtId="0" fontId="26" fillId="8" borderId="113" xfId="7" applyFont="1" applyFill="1" applyBorder="1" applyAlignment="1" applyProtection="1">
      <alignment horizontal="left"/>
      <protection locked="0"/>
    </xf>
    <xf numFmtId="0" fontId="26" fillId="8" borderId="112" xfId="7" applyFont="1" applyFill="1" applyBorder="1" applyProtection="1">
      <protection locked="0"/>
    </xf>
    <xf numFmtId="0" fontId="29" fillId="8" borderId="113" xfId="38" applyFont="1" applyFill="1" applyBorder="1" applyAlignment="1" applyProtection="1">
      <alignment horizontal="left" wrapText="1"/>
      <protection locked="0"/>
    </xf>
    <xf numFmtId="0" fontId="29" fillId="8" borderId="112" xfId="38" applyFont="1" applyFill="1" applyBorder="1" applyAlignment="1" applyProtection="1">
      <alignment horizontal="left" wrapText="1" indent="2"/>
      <protection locked="0"/>
    </xf>
    <xf numFmtId="49" fontId="52" fillId="8" borderId="113" xfId="7" applyNumberFormat="1" applyFont="1" applyFill="1" applyBorder="1" applyAlignment="1" applyProtection="1">
      <alignment horizontal="left" vertical="top"/>
      <protection locked="0"/>
    </xf>
    <xf numFmtId="3" fontId="33" fillId="8" borderId="152" xfId="8" applyNumberFormat="1" applyFont="1" applyFill="1" applyBorder="1" applyAlignment="1" applyProtection="1">
      <alignment horizontal="right" vertical="center" wrapText="1"/>
      <protection locked="0"/>
    </xf>
    <xf numFmtId="4" fontId="26" fillId="8" borderId="62" xfId="7" applyNumberFormat="1" applyFont="1" applyFill="1" applyBorder="1" applyAlignment="1" applyProtection="1">
      <alignment horizontal="right" vertical="center" wrapText="1"/>
      <protection locked="0"/>
    </xf>
    <xf numFmtId="4" fontId="26" fillId="0" borderId="62" xfId="8" applyNumberFormat="1" applyFont="1" applyBorder="1" applyAlignment="1">
      <alignment horizontal="right" vertical="center" wrapText="1"/>
    </xf>
    <xf numFmtId="4" fontId="33" fillId="0" borderId="62" xfId="8" applyNumberFormat="1" applyFont="1" applyBorder="1" applyAlignment="1">
      <alignment horizontal="right" vertical="center" wrapText="1"/>
    </xf>
    <xf numFmtId="3" fontId="26" fillId="0" borderId="62" xfId="8" applyNumberFormat="1" applyFont="1" applyBorder="1" applyAlignment="1">
      <alignment horizontal="right" vertical="center" wrapText="1"/>
    </xf>
    <xf numFmtId="4" fontId="54" fillId="0" borderId="62" xfId="8" applyNumberFormat="1" applyFont="1" applyBorder="1" applyAlignment="1" applyProtection="1">
      <alignment horizontal="right" vertical="center" wrapText="1"/>
      <protection locked="0"/>
    </xf>
    <xf numFmtId="4" fontId="26" fillId="0" borderId="62" xfId="8" applyNumberFormat="1" applyFont="1" applyBorder="1" applyAlignment="1" applyProtection="1">
      <alignment horizontal="right" vertical="center" wrapText="1"/>
      <protection locked="0"/>
    </xf>
    <xf numFmtId="3" fontId="26" fillId="8" borderId="177" xfId="8" applyNumberFormat="1" applyFont="1" applyFill="1" applyBorder="1" applyAlignment="1" applyProtection="1">
      <alignment horizontal="right" vertical="center" wrapText="1"/>
      <protection locked="0"/>
    </xf>
    <xf numFmtId="49" fontId="26" fillId="8" borderId="93" xfId="7" quotePrefix="1" applyNumberFormat="1" applyFont="1" applyFill="1" applyBorder="1" applyAlignment="1" applyProtection="1">
      <alignment horizontal="left" vertical="top"/>
      <protection locked="0"/>
    </xf>
    <xf numFmtId="49" fontId="33" fillId="8" borderId="50" xfId="7" applyNumberFormat="1" applyFont="1" applyFill="1" applyBorder="1" applyAlignment="1" applyProtection="1">
      <alignment horizontal="left" vertical="top"/>
      <protection locked="0"/>
    </xf>
    <xf numFmtId="4" fontId="33" fillId="8" borderId="50" xfId="7" applyNumberFormat="1" applyFont="1" applyFill="1" applyBorder="1" applyAlignment="1" applyProtection="1">
      <alignment horizontal="right" vertical="center" wrapText="1"/>
      <protection locked="0"/>
    </xf>
    <xf numFmtId="4" fontId="26" fillId="0" borderId="50" xfId="8" applyNumberFormat="1" applyFont="1" applyBorder="1" applyAlignment="1">
      <alignment horizontal="right" vertical="center" wrapText="1"/>
    </xf>
    <xf numFmtId="4" fontId="33" fillId="0" borderId="50" xfId="8" applyNumberFormat="1" applyFont="1" applyBorder="1" applyAlignment="1" applyProtection="1">
      <alignment horizontal="right" vertical="center" wrapText="1"/>
      <protection locked="0"/>
    </xf>
    <xf numFmtId="4" fontId="33" fillId="0" borderId="92" xfId="8" applyNumberFormat="1" applyFont="1" applyBorder="1" applyAlignment="1" applyProtection="1">
      <alignment horizontal="right" vertical="center" wrapText="1"/>
      <protection locked="0"/>
    </xf>
    <xf numFmtId="3" fontId="26" fillId="8" borderId="92" xfId="8" applyNumberFormat="1" applyFont="1" applyFill="1" applyBorder="1" applyAlignment="1" applyProtection="1">
      <alignment horizontal="right" vertical="center" wrapText="1"/>
      <protection locked="0"/>
    </xf>
    <xf numFmtId="3" fontId="26" fillId="0" borderId="62" xfId="8" applyNumberFormat="1" applyFont="1" applyBorder="1" applyAlignment="1" applyProtection="1">
      <alignment horizontal="right" vertical="center" wrapText="1"/>
      <protection locked="0"/>
    </xf>
    <xf numFmtId="4" fontId="26" fillId="8" borderId="62" xfId="8" applyNumberFormat="1" applyFont="1" applyFill="1" applyBorder="1" applyAlignment="1">
      <alignment horizontal="right" vertical="center" wrapText="1"/>
    </xf>
    <xf numFmtId="4" fontId="54" fillId="8" borderId="62" xfId="8" applyNumberFormat="1" applyFont="1" applyFill="1" applyBorder="1" applyAlignment="1" applyProtection="1">
      <alignment horizontal="right" vertical="center" wrapText="1"/>
      <protection locked="0"/>
    </xf>
    <xf numFmtId="4" fontId="26" fillId="8" borderId="62" xfId="8" applyNumberFormat="1" applyFont="1" applyFill="1" applyBorder="1" applyAlignment="1" applyProtection="1">
      <alignment horizontal="right" vertical="center" wrapText="1"/>
      <protection locked="0"/>
    </xf>
    <xf numFmtId="4" fontId="33" fillId="8" borderId="62" xfId="8" applyNumberFormat="1" applyFont="1" applyFill="1" applyBorder="1" applyAlignment="1" applyProtection="1">
      <alignment horizontal="right" vertical="center" wrapText="1"/>
      <protection locked="0"/>
    </xf>
    <xf numFmtId="4" fontId="33" fillId="8" borderId="177" xfId="8" applyNumberFormat="1" applyFont="1" applyFill="1" applyBorder="1" applyAlignment="1" applyProtection="1">
      <alignment horizontal="right" vertical="center" wrapText="1"/>
      <protection locked="0"/>
    </xf>
    <xf numFmtId="49" fontId="26" fillId="8" borderId="178" xfId="7" quotePrefix="1" applyNumberFormat="1" applyFont="1" applyFill="1" applyBorder="1" applyAlignment="1" applyProtection="1">
      <alignment horizontal="left" vertical="top"/>
      <protection locked="0"/>
    </xf>
    <xf numFmtId="49" fontId="33" fillId="8" borderId="62" xfId="7" applyNumberFormat="1" applyFont="1" applyFill="1" applyBorder="1" applyAlignment="1" applyProtection="1">
      <alignment horizontal="left" vertical="top"/>
      <protection locked="0"/>
    </xf>
    <xf numFmtId="4" fontId="33" fillId="8" borderId="62" xfId="7" applyNumberFormat="1" applyFont="1" applyFill="1" applyBorder="1" applyAlignment="1" applyProtection="1">
      <alignment horizontal="right" vertical="center" wrapText="1"/>
      <protection locked="0"/>
    </xf>
    <xf numFmtId="49" fontId="26" fillId="8" borderId="178" xfId="7" applyNumberFormat="1" applyFont="1" applyFill="1" applyBorder="1" applyAlignment="1" applyProtection="1">
      <alignment horizontal="left" vertical="top"/>
      <protection locked="0"/>
    </xf>
    <xf numFmtId="0" fontId="29" fillId="8" borderId="62" xfId="7" applyFont="1" applyFill="1" applyBorder="1" applyProtection="1">
      <protection locked="0"/>
    </xf>
    <xf numFmtId="4" fontId="29" fillId="8" borderId="62" xfId="7" applyNumberFormat="1" applyFont="1" applyFill="1" applyBorder="1" applyAlignment="1" applyProtection="1">
      <alignment horizontal="right" vertical="center" wrapText="1"/>
      <protection locked="0"/>
    </xf>
    <xf numFmtId="4" fontId="29" fillId="8" borderId="62" xfId="8" applyNumberFormat="1" applyFont="1" applyFill="1" applyBorder="1" applyAlignment="1" applyProtection="1">
      <alignment horizontal="right" vertical="center" wrapText="1"/>
      <protection locked="0"/>
    </xf>
    <xf numFmtId="0" fontId="26" fillId="8" borderId="178" xfId="7" applyFont="1" applyFill="1" applyBorder="1" applyAlignment="1" applyProtection="1">
      <alignment horizontal="left"/>
      <protection locked="0"/>
    </xf>
    <xf numFmtId="4" fontId="29" fillId="8" borderId="177" xfId="8" applyNumberFormat="1" applyFont="1" applyFill="1" applyBorder="1" applyAlignment="1" applyProtection="1">
      <alignment horizontal="right" vertical="center" wrapText="1"/>
      <protection locked="0"/>
    </xf>
    <xf numFmtId="49" fontId="29" fillId="8" borderId="62" xfId="38" applyNumberFormat="1" applyFont="1" applyFill="1" applyBorder="1" applyAlignment="1" applyProtection="1">
      <alignment horizontal="left" vertical="top"/>
      <protection locked="0"/>
    </xf>
    <xf numFmtId="4" fontId="29" fillId="8" borderId="62" xfId="38" applyNumberFormat="1" applyFont="1" applyFill="1" applyBorder="1" applyAlignment="1" applyProtection="1">
      <alignment horizontal="right" vertical="center" wrapText="1"/>
      <protection locked="0"/>
    </xf>
    <xf numFmtId="4" fontId="26" fillId="8" borderId="50" xfId="7" applyNumberFormat="1" applyFont="1" applyFill="1" applyBorder="1" applyAlignment="1" applyProtection="1">
      <alignment horizontal="right" vertical="center" wrapText="1"/>
      <protection locked="0"/>
    </xf>
    <xf numFmtId="4" fontId="26" fillId="8" borderId="50" xfId="8" applyNumberFormat="1" applyFont="1" applyFill="1" applyBorder="1" applyAlignment="1">
      <alignment horizontal="right" vertical="center" wrapText="1"/>
    </xf>
    <xf numFmtId="4" fontId="33" fillId="8" borderId="50" xfId="8" applyNumberFormat="1" applyFont="1" applyFill="1" applyBorder="1" applyAlignment="1" applyProtection="1">
      <alignment horizontal="right" vertical="center" wrapText="1"/>
      <protection locked="0"/>
    </xf>
    <xf numFmtId="4" fontId="29" fillId="8" borderId="50" xfId="8" applyNumberFormat="1" applyFont="1" applyFill="1" applyBorder="1" applyAlignment="1" applyProtection="1">
      <alignment horizontal="right" vertical="center" wrapText="1"/>
      <protection locked="0"/>
    </xf>
    <xf numFmtId="4" fontId="29" fillId="8" borderId="92" xfId="8" applyNumberFormat="1" applyFont="1" applyFill="1" applyBorder="1" applyAlignment="1" applyProtection="1">
      <alignment horizontal="right" vertical="center" wrapText="1"/>
      <protection locked="0"/>
    </xf>
    <xf numFmtId="4" fontId="26" fillId="8" borderId="177" xfId="8" applyNumberFormat="1" applyFont="1" applyFill="1" applyBorder="1" applyAlignment="1" applyProtection="1">
      <alignment horizontal="right" vertical="center" wrapText="1"/>
      <protection locked="0"/>
    </xf>
    <xf numFmtId="49" fontId="26" fillId="8" borderId="93" xfId="7" applyNumberFormat="1" applyFont="1" applyFill="1" applyBorder="1" applyAlignment="1" applyProtection="1">
      <alignment horizontal="left" vertical="top"/>
      <protection locked="0"/>
    </xf>
    <xf numFmtId="0" fontId="29" fillId="8" borderId="50" xfId="7" applyFont="1" applyFill="1" applyBorder="1" applyProtection="1">
      <protection locked="0"/>
    </xf>
    <xf numFmtId="4" fontId="29" fillId="8" borderId="50" xfId="7" applyNumberFormat="1" applyFont="1" applyFill="1" applyBorder="1" applyAlignment="1" applyProtection="1">
      <alignment horizontal="right" vertical="center" wrapText="1"/>
      <protection locked="0"/>
    </xf>
    <xf numFmtId="4" fontId="71" fillId="8" borderId="62" xfId="8" applyNumberFormat="1" applyFont="1" applyFill="1" applyBorder="1" applyAlignment="1" applyProtection="1">
      <alignment horizontal="right" vertical="center" wrapText="1"/>
      <protection locked="0"/>
    </xf>
    <xf numFmtId="4" fontId="24" fillId="8" borderId="62" xfId="8" applyNumberFormat="1" applyFont="1" applyFill="1" applyBorder="1" applyAlignment="1" applyProtection="1">
      <alignment horizontal="right" vertical="center" wrapText="1"/>
      <protection locked="0"/>
    </xf>
    <xf numFmtId="4" fontId="24" fillId="8" borderId="177" xfId="8" applyNumberFormat="1" applyFont="1" applyFill="1" applyBorder="1" applyAlignment="1" applyProtection="1">
      <alignment horizontal="right" vertical="center" wrapText="1"/>
      <protection locked="0"/>
    </xf>
    <xf numFmtId="49" fontId="29" fillId="8" borderId="62" xfId="7" applyNumberFormat="1" applyFont="1" applyFill="1" applyBorder="1" applyAlignment="1" applyProtection="1">
      <alignment horizontal="left" vertical="top"/>
      <protection locked="0"/>
    </xf>
    <xf numFmtId="3" fontId="33" fillId="8" borderId="177" xfId="8" applyNumberFormat="1" applyFont="1" applyFill="1" applyBorder="1" applyAlignment="1" applyProtection="1">
      <alignment horizontal="right" vertical="center" wrapText="1"/>
      <protection locked="0"/>
    </xf>
    <xf numFmtId="3" fontId="29" fillId="8" borderId="177" xfId="8" applyNumberFormat="1" applyFont="1" applyFill="1" applyBorder="1" applyAlignment="1" applyProtection="1">
      <alignment horizontal="right" vertical="center" wrapText="1"/>
      <protection locked="0"/>
    </xf>
    <xf numFmtId="1" fontId="29" fillId="8" borderId="131" xfId="11" applyNumberFormat="1" applyFont="1" applyFill="1" applyBorder="1" applyAlignment="1" applyProtection="1">
      <alignment horizontal="center" vertical="center" wrapText="1"/>
      <protection locked="0"/>
    </xf>
    <xf numFmtId="49" fontId="26" fillId="8" borderId="63" xfId="7" quotePrefix="1" applyNumberFormat="1" applyFont="1" applyFill="1" applyBorder="1" applyAlignment="1" applyProtection="1">
      <alignment horizontal="left" vertical="top"/>
      <protection locked="0"/>
    </xf>
    <xf numFmtId="4" fontId="29" fillId="0" borderId="63" xfId="11" applyNumberFormat="1" applyFont="1" applyBorder="1" applyAlignment="1">
      <alignment horizontal="right" vertical="center" wrapText="1"/>
    </xf>
    <xf numFmtId="4" fontId="26" fillId="8" borderId="63" xfId="11" applyNumberFormat="1" applyFont="1" applyFill="1" applyBorder="1" applyAlignment="1">
      <alignment horizontal="right" vertical="center" wrapText="1"/>
    </xf>
    <xf numFmtId="49" fontId="26" fillId="8" borderId="63" xfId="7" applyNumberFormat="1" applyFont="1" applyFill="1" applyBorder="1" applyAlignment="1" applyProtection="1">
      <alignment horizontal="left" vertical="top"/>
      <protection locked="0"/>
    </xf>
    <xf numFmtId="4" fontId="29" fillId="8" borderId="63" xfId="11" applyNumberFormat="1" applyFont="1" applyFill="1" applyBorder="1" applyAlignment="1">
      <alignment horizontal="right" vertical="center" wrapText="1"/>
    </xf>
    <xf numFmtId="3" fontId="29" fillId="8" borderId="63" xfId="8" applyNumberFormat="1" applyFont="1" applyFill="1" applyBorder="1" applyAlignment="1" applyProtection="1">
      <alignment horizontal="right" vertical="center" wrapText="1"/>
      <protection locked="0"/>
    </xf>
    <xf numFmtId="0" fontId="29" fillId="8" borderId="63" xfId="8" applyFont="1" applyFill="1" applyBorder="1" applyAlignment="1" applyProtection="1">
      <alignment horizontal="left"/>
      <protection locked="0"/>
    </xf>
    <xf numFmtId="1" fontId="29" fillId="8" borderId="141" xfId="11" applyNumberFormat="1" applyFont="1" applyFill="1" applyBorder="1" applyAlignment="1" applyProtection="1">
      <alignment horizontal="center" vertical="center" wrapText="1"/>
      <protection locked="0"/>
    </xf>
    <xf numFmtId="0" fontId="29" fillId="8" borderId="179" xfId="38" applyFont="1" applyFill="1" applyBorder="1" applyAlignment="1" applyProtection="1">
      <alignment horizontal="center" vertical="center"/>
      <protection locked="0"/>
    </xf>
    <xf numFmtId="1" fontId="33" fillId="8" borderId="179" xfId="11" applyNumberFormat="1" applyFont="1" applyFill="1" applyBorder="1" applyAlignment="1" applyProtection="1">
      <alignment horizontal="center" vertical="center" wrapText="1"/>
      <protection locked="0"/>
    </xf>
    <xf numFmtId="1" fontId="29" fillId="8" borderId="179" xfId="11" applyNumberFormat="1" applyFont="1" applyFill="1" applyBorder="1" applyAlignment="1" applyProtection="1">
      <alignment horizontal="center" vertical="center" wrapText="1"/>
      <protection locked="0"/>
    </xf>
    <xf numFmtId="1" fontId="29" fillId="8" borderId="180" xfId="11" applyNumberFormat="1" applyFont="1" applyFill="1" applyBorder="1" applyAlignment="1" applyProtection="1">
      <alignment horizontal="center" vertical="center" wrapText="1"/>
      <protection locked="0"/>
    </xf>
    <xf numFmtId="0" fontId="0" fillId="0" borderId="0" xfId="0" applyAlignment="1">
      <alignment horizontal="center"/>
    </xf>
    <xf numFmtId="3" fontId="0" fillId="0" borderId="63" xfId="0" applyNumberFormat="1" applyBorder="1" applyAlignment="1">
      <alignment horizontal="left"/>
    </xf>
    <xf numFmtId="3" fontId="24" fillId="0" borderId="63" xfId="0" applyNumberFormat="1" applyFont="1" applyBorder="1" applyAlignment="1">
      <alignment horizontal="left"/>
    </xf>
    <xf numFmtId="0" fontId="0" fillId="0" borderId="63" xfId="0" applyBorder="1" applyAlignment="1">
      <alignment horizontal="right"/>
    </xf>
    <xf numFmtId="3" fontId="24" fillId="0" borderId="63" xfId="0" applyNumberFormat="1" applyFont="1" applyBorder="1" applyAlignment="1">
      <alignment horizontal="right"/>
    </xf>
    <xf numFmtId="0" fontId="0" fillId="0" borderId="0" xfId="0" applyAlignment="1">
      <alignment horizontal="right"/>
    </xf>
    <xf numFmtId="0" fontId="71" fillId="12" borderId="63" xfId="0" applyFont="1" applyFill="1" applyBorder="1" applyAlignment="1">
      <alignment horizontal="center"/>
    </xf>
    <xf numFmtId="1" fontId="0" fillId="0" borderId="63" xfId="0" applyNumberFormat="1" applyBorder="1" applyAlignment="1">
      <alignment horizontal="right"/>
    </xf>
    <xf numFmtId="0" fontId="0" fillId="0" borderId="0" xfId="0" applyFill="1"/>
    <xf numFmtId="1" fontId="0" fillId="0" borderId="0" xfId="0" applyNumberFormat="1" applyFill="1"/>
    <xf numFmtId="0" fontId="21" fillId="0" borderId="0" xfId="0" applyFont="1" applyFill="1" applyBorder="1" applyAlignment="1">
      <alignment horizontal="center" wrapText="1"/>
    </xf>
    <xf numFmtId="0" fontId="61" fillId="0" borderId="0" xfId="22" applyFill="1"/>
    <xf numFmtId="0" fontId="75" fillId="0" borderId="142" xfId="40" applyFont="1" applyFill="1" applyBorder="1" applyAlignment="1">
      <alignment horizontal="center" vertical="center"/>
    </xf>
    <xf numFmtId="0" fontId="75" fillId="0" borderId="143" xfId="40" applyFont="1" applyFill="1" applyBorder="1" applyAlignment="1">
      <alignment wrapText="1"/>
    </xf>
    <xf numFmtId="0" fontId="75" fillId="0" borderId="132" xfId="40" applyFont="1" applyFill="1" applyBorder="1"/>
    <xf numFmtId="0" fontId="75" fillId="0" borderId="132" xfId="40" applyFont="1" applyFill="1" applyBorder="1" applyAlignment="1">
      <alignment horizontal="center" vertical="center"/>
    </xf>
    <xf numFmtId="168" fontId="74" fillId="0" borderId="144" xfId="41" applyNumberFormat="1" applyFont="1" applyFill="1" applyBorder="1" applyAlignment="1">
      <alignment horizontal="right" vertical="center"/>
    </xf>
    <xf numFmtId="168" fontId="74" fillId="0" borderId="0" xfId="41" applyNumberFormat="1" applyFont="1" applyFill="1" applyAlignment="1">
      <alignment horizontal="right" vertical="center"/>
    </xf>
    <xf numFmtId="0" fontId="75" fillId="0" borderId="0" xfId="40" applyFont="1" applyFill="1"/>
    <xf numFmtId="0" fontId="1" fillId="0" borderId="0" xfId="42" applyFill="1"/>
    <xf numFmtId="0" fontId="75" fillId="0" borderId="139" xfId="40" applyFont="1" applyFill="1" applyBorder="1" applyAlignment="1">
      <alignment horizontal="center" vertical="center"/>
    </xf>
    <xf numFmtId="0" fontId="75" fillId="0" borderId="131" xfId="16" applyFont="1" applyFill="1" applyBorder="1" applyAlignment="1">
      <alignment wrapText="1"/>
    </xf>
    <xf numFmtId="0" fontId="75" fillId="0" borderId="131" xfId="17" applyFont="1" applyFill="1" applyBorder="1" applyAlignment="1">
      <alignment vertical="center"/>
    </xf>
    <xf numFmtId="49" fontId="75" fillId="0" borderId="131" xfId="17" applyNumberFormat="1" applyFont="1" applyFill="1" applyBorder="1" applyAlignment="1">
      <alignment horizontal="center" vertical="center"/>
    </xf>
    <xf numFmtId="167" fontId="75" fillId="0" borderId="0" xfId="40" applyNumberFormat="1" applyFont="1" applyFill="1"/>
    <xf numFmtId="0" fontId="74" fillId="0" borderId="145" xfId="40" applyFont="1" applyFill="1" applyBorder="1" applyAlignment="1">
      <alignment horizontal="center" vertical="center"/>
    </xf>
    <xf numFmtId="0" fontId="74" fillId="0" borderId="146" xfId="40" applyFont="1" applyFill="1" applyBorder="1" applyAlignment="1">
      <alignment horizontal="left" vertical="top" wrapText="1"/>
    </xf>
    <xf numFmtId="0" fontId="74" fillId="0" borderId="135" xfId="40" applyFont="1" applyFill="1" applyBorder="1"/>
    <xf numFmtId="0" fontId="74" fillId="0" borderId="135" xfId="40" applyFont="1" applyFill="1" applyBorder="1" applyAlignment="1">
      <alignment horizontal="center" vertical="center"/>
    </xf>
    <xf numFmtId="168" fontId="74" fillId="0" borderId="147" xfId="41" applyNumberFormat="1" applyFont="1" applyFill="1" applyBorder="1"/>
    <xf numFmtId="0" fontId="24" fillId="12" borderId="52" xfId="0" applyFont="1" applyFill="1" applyBorder="1" applyAlignment="1">
      <alignment horizontal="center"/>
    </xf>
    <xf numFmtId="0" fontId="24" fillId="0" borderId="0" xfId="0" applyFont="1" applyAlignment="1">
      <alignment horizontal="center"/>
    </xf>
    <xf numFmtId="0" fontId="24" fillId="12" borderId="112" xfId="0" applyFont="1" applyFill="1" applyBorder="1" applyAlignment="1">
      <alignment horizontal="center" vertical="center" wrapText="1"/>
    </xf>
    <xf numFmtId="0" fontId="24" fillId="12" borderId="62" xfId="0" applyFont="1" applyFill="1" applyBorder="1" applyAlignment="1">
      <alignment horizontal="center" vertical="center" wrapText="1"/>
    </xf>
    <xf numFmtId="49" fontId="62" fillId="0" borderId="89" xfId="36" applyNumberFormat="1" applyFont="1" applyBorder="1" applyAlignment="1">
      <alignment horizontal="left" vertical="center" wrapText="1"/>
    </xf>
    <xf numFmtId="0" fontId="62" fillId="0" borderId="89" xfId="36" applyFont="1" applyBorder="1" applyAlignment="1">
      <alignment horizontal="left" vertical="center" wrapText="1"/>
    </xf>
    <xf numFmtId="49" fontId="62" fillId="0" borderId="51" xfId="36" applyNumberFormat="1" applyFont="1" applyBorder="1" applyAlignment="1">
      <alignment horizontal="left" vertical="center" wrapText="1"/>
    </xf>
    <xf numFmtId="0" fontId="62" fillId="0" borderId="52" xfId="36" applyFont="1" applyBorder="1" applyAlignment="1">
      <alignment horizontal="left" vertical="center" wrapText="1"/>
    </xf>
    <xf numFmtId="49" fontId="62" fillId="0" borderId="81" xfId="36" applyNumberFormat="1" applyFont="1" applyBorder="1" applyAlignment="1">
      <alignment horizontal="left" vertical="justify" wrapText="1"/>
    </xf>
    <xf numFmtId="0" fontId="62" fillId="0" borderId="80" xfId="36" applyFont="1" applyBorder="1" applyAlignment="1">
      <alignment horizontal="left" vertical="justify" wrapText="1"/>
    </xf>
    <xf numFmtId="49" fontId="62" fillId="0" borderId="79" xfId="36" applyNumberFormat="1" applyFont="1" applyBorder="1" applyAlignment="1">
      <alignment horizontal="left" vertical="justify" wrapText="1"/>
    </xf>
    <xf numFmtId="0" fontId="62" fillId="0" borderId="78" xfId="36" applyFont="1" applyBorder="1" applyAlignment="1">
      <alignment horizontal="left" vertical="justify" wrapText="1"/>
    </xf>
    <xf numFmtId="49" fontId="62" fillId="0" borderId="98" xfId="36" applyNumberFormat="1" applyFont="1" applyBorder="1" applyAlignment="1">
      <alignment horizontal="left" vertical="justify" wrapText="1"/>
    </xf>
    <xf numFmtId="0" fontId="62" fillId="0" borderId="29" xfId="36" applyFont="1" applyBorder="1" applyAlignment="1">
      <alignment horizontal="left" vertical="justify" wrapText="1"/>
    </xf>
    <xf numFmtId="49" fontId="62" fillId="0" borderId="98" xfId="36" applyNumberFormat="1" applyFont="1" applyBorder="1" applyAlignment="1">
      <alignment horizontal="left" vertical="center" wrapText="1"/>
    </xf>
    <xf numFmtId="0" fontId="62" fillId="0" borderId="29" xfId="36" applyFont="1" applyBorder="1" applyAlignment="1">
      <alignment horizontal="left" vertical="center" wrapText="1"/>
    </xf>
    <xf numFmtId="0" fontId="62" fillId="0" borderId="15" xfId="36" applyFont="1" applyBorder="1" applyAlignment="1">
      <alignment horizontal="left" wrapText="1"/>
    </xf>
    <xf numFmtId="0" fontId="62" fillId="0" borderId="15" xfId="36" applyFont="1" applyBorder="1" applyAlignment="1">
      <alignment horizontal="left" vertical="center" wrapText="1"/>
    </xf>
    <xf numFmtId="49" fontId="62" fillId="0" borderId="15" xfId="36" applyNumberFormat="1" applyFont="1" applyBorder="1" applyAlignment="1">
      <alignment horizontal="left" vertical="center" wrapText="1"/>
    </xf>
    <xf numFmtId="49" fontId="63" fillId="0" borderId="102" xfId="36" applyNumberFormat="1" applyFont="1" applyBorder="1" applyAlignment="1">
      <alignment horizontal="left" vertical="center" wrapText="1"/>
    </xf>
    <xf numFmtId="0" fontId="62" fillId="0" borderId="24" xfId="36" applyFont="1" applyBorder="1" applyAlignment="1">
      <alignment vertical="center" wrapText="1"/>
    </xf>
    <xf numFmtId="0" fontId="62" fillId="0" borderId="20" xfId="36" applyFont="1" applyBorder="1" applyAlignment="1">
      <alignment vertical="center" wrapText="1"/>
    </xf>
    <xf numFmtId="49" fontId="63" fillId="0" borderId="67" xfId="36" applyNumberFormat="1" applyFont="1" applyBorder="1" applyAlignment="1">
      <alignment horizontal="left" vertical="center" wrapText="1"/>
    </xf>
    <xf numFmtId="0" fontId="62" fillId="0" borderId="63" xfId="36" applyFont="1" applyBorder="1" applyAlignment="1">
      <alignment vertical="center" wrapText="1"/>
    </xf>
    <xf numFmtId="0" fontId="62" fillId="0" borderId="6" xfId="36" applyFont="1" applyBorder="1" applyAlignment="1">
      <alignment horizontal="left" vertical="center" wrapText="1"/>
    </xf>
    <xf numFmtId="0" fontId="62" fillId="0" borderId="7" xfId="36" applyFont="1" applyBorder="1" applyAlignment="1">
      <alignment vertical="center" wrapText="1"/>
    </xf>
    <xf numFmtId="0" fontId="62" fillId="0" borderId="19" xfId="36" applyFont="1" applyBorder="1" applyAlignment="1">
      <alignment horizontal="left" vertical="center" wrapText="1"/>
    </xf>
    <xf numFmtId="0" fontId="62" fillId="0" borderId="20" xfId="36" applyFont="1" applyBorder="1" applyAlignment="1">
      <alignment horizontal="left" wrapText="1"/>
    </xf>
    <xf numFmtId="49" fontId="63" fillId="0" borderId="76" xfId="36" applyNumberFormat="1" applyFont="1" applyBorder="1" applyAlignment="1">
      <alignment horizontal="left" vertical="top" wrapText="1"/>
    </xf>
    <xf numFmtId="49" fontId="63" fillId="0" borderId="18" xfId="36" applyNumberFormat="1" applyFont="1" applyBorder="1" applyAlignment="1">
      <alignment horizontal="left" vertical="top" wrapText="1"/>
    </xf>
    <xf numFmtId="0" fontId="62" fillId="8" borderId="15" xfId="36" applyFont="1" applyFill="1" applyBorder="1" applyAlignment="1">
      <alignment horizontal="left" vertical="center" wrapText="1"/>
    </xf>
    <xf numFmtId="0" fontId="62" fillId="8" borderId="15" xfId="36" applyFont="1" applyFill="1" applyBorder="1" applyAlignment="1">
      <alignment horizontal="left" wrapText="1"/>
    </xf>
    <xf numFmtId="0" fontId="63" fillId="0" borderId="76" xfId="36" applyFont="1" applyBorder="1" applyAlignment="1">
      <alignment horizontal="left" vertical="center" wrapText="1"/>
    </xf>
    <xf numFmtId="0" fontId="63" fillId="0" borderId="18" xfId="36" applyFont="1" applyBorder="1" applyAlignment="1">
      <alignment horizontal="left" vertical="center" wrapText="1"/>
    </xf>
    <xf numFmtId="0" fontId="62" fillId="0" borderId="15" xfId="36" applyFont="1" applyBorder="1" applyAlignment="1">
      <alignment horizontal="left" vertical="top" wrapText="1"/>
    </xf>
    <xf numFmtId="0" fontId="64" fillId="0" borderId="15" xfId="36" applyFont="1" applyBorder="1" applyAlignment="1">
      <alignment wrapText="1"/>
    </xf>
    <xf numFmtId="0" fontId="64" fillId="0" borderId="24" xfId="36" applyFont="1" applyBorder="1" applyAlignment="1">
      <alignment vertical="center" wrapText="1"/>
    </xf>
    <xf numFmtId="0" fontId="62" fillId="0" borderId="23" xfId="36" applyFont="1" applyBorder="1" applyAlignment="1">
      <alignment horizontal="left" wrapText="1"/>
    </xf>
    <xf numFmtId="0" fontId="62" fillId="0" borderId="95" xfId="36" applyFont="1" applyBorder="1" applyAlignment="1">
      <alignment horizontal="left" vertical="center" wrapText="1"/>
    </xf>
    <xf numFmtId="0" fontId="62" fillId="0" borderId="28" xfId="36" applyFont="1" applyBorder="1" applyAlignment="1">
      <alignment horizontal="left" vertical="center" wrapText="1"/>
    </xf>
    <xf numFmtId="49" fontId="63" fillId="9" borderId="104" xfId="36" applyNumberFormat="1" applyFont="1" applyFill="1" applyBorder="1" applyAlignment="1">
      <alignment horizontal="left" vertical="center" wrapText="1"/>
    </xf>
    <xf numFmtId="49" fontId="63" fillId="9" borderId="13" xfId="36" applyNumberFormat="1" applyFont="1" applyFill="1" applyBorder="1" applyAlignment="1">
      <alignment horizontal="left" vertical="center" wrapText="1"/>
    </xf>
    <xf numFmtId="3" fontId="63" fillId="0" borderId="76" xfId="36" applyNumberFormat="1" applyFont="1" applyBorder="1" applyAlignment="1">
      <alignment horizontal="left" vertical="center" wrapText="1"/>
    </xf>
    <xf numFmtId="3" fontId="63" fillId="0" borderId="18" xfId="36" applyNumberFormat="1" applyFont="1" applyBorder="1" applyAlignment="1">
      <alignment horizontal="left" vertical="center" wrapText="1"/>
    </xf>
    <xf numFmtId="3" fontId="62" fillId="0" borderId="15" xfId="36" applyNumberFormat="1" applyFont="1" applyBorder="1" applyAlignment="1">
      <alignment horizontal="left" vertical="center" wrapText="1"/>
    </xf>
    <xf numFmtId="0" fontId="62" fillId="0" borderId="20" xfId="36" applyFont="1" applyBorder="1" applyAlignment="1">
      <alignment horizontal="left" vertical="center" wrapText="1"/>
    </xf>
    <xf numFmtId="0" fontId="63" fillId="9" borderId="104" xfId="10" applyFont="1" applyFill="1" applyBorder="1" applyAlignment="1">
      <alignment vertical="center" wrapText="1"/>
    </xf>
    <xf numFmtId="0" fontId="63" fillId="9" borderId="13" xfId="10" applyFont="1" applyFill="1" applyBorder="1" applyAlignment="1">
      <alignment vertical="center" wrapText="1"/>
    </xf>
    <xf numFmtId="0" fontId="63" fillId="0" borderId="76" xfId="36" applyFont="1" applyBorder="1" applyAlignment="1">
      <alignment horizontal="left" wrapText="1"/>
    </xf>
    <xf numFmtId="0" fontId="63" fillId="0" borderId="18" xfId="36" applyFont="1" applyBorder="1" applyAlignment="1">
      <alignment horizontal="left" wrapText="1"/>
    </xf>
    <xf numFmtId="0" fontId="62" fillId="0" borderId="15" xfId="36" applyFont="1" applyBorder="1" applyAlignment="1">
      <alignment wrapText="1"/>
    </xf>
    <xf numFmtId="0" fontId="62" fillId="0" borderId="15" xfId="36" applyFont="1" applyBorder="1" applyAlignment="1">
      <alignment horizontal="left"/>
    </xf>
    <xf numFmtId="49" fontId="62" fillId="0" borderId="112" xfId="36" applyNumberFormat="1" applyFont="1" applyBorder="1" applyAlignment="1">
      <alignment horizontal="left" vertical="center" wrapText="1"/>
    </xf>
    <xf numFmtId="0" fontId="62" fillId="0" borderId="112" xfId="36" applyFont="1" applyBorder="1" applyAlignment="1">
      <alignment horizontal="left" vertical="center" wrapText="1"/>
    </xf>
    <xf numFmtId="49" fontId="62" fillId="0" borderId="109" xfId="36" applyNumberFormat="1" applyFont="1" applyBorder="1" applyAlignment="1">
      <alignment horizontal="left" vertical="center" wrapText="1"/>
    </xf>
    <xf numFmtId="0" fontId="62" fillId="0" borderId="108" xfId="36" applyFont="1" applyBorder="1" applyAlignment="1">
      <alignment horizontal="left" vertical="center" wrapText="1"/>
    </xf>
    <xf numFmtId="49" fontId="63" fillId="0" borderId="24" xfId="36" applyNumberFormat="1" applyFont="1" applyBorder="1" applyAlignment="1">
      <alignment horizontal="left" vertical="center" wrapText="1"/>
    </xf>
    <xf numFmtId="49" fontId="63" fillId="0" borderId="20" xfId="36" applyNumberFormat="1" applyFont="1" applyBorder="1" applyAlignment="1">
      <alignment horizontal="left" vertical="center" wrapText="1"/>
    </xf>
    <xf numFmtId="0" fontId="62" fillId="0" borderId="19" xfId="36" applyFont="1" applyBorder="1" applyAlignment="1">
      <alignment horizontal="left" wrapText="1"/>
    </xf>
    <xf numFmtId="0" fontId="63" fillId="0" borderId="76" xfId="36" applyFont="1" applyBorder="1" applyAlignment="1">
      <alignment wrapText="1"/>
    </xf>
    <xf numFmtId="0" fontId="63" fillId="0" borderId="18" xfId="36" applyFont="1" applyBorder="1" applyAlignment="1">
      <alignment wrapText="1"/>
    </xf>
    <xf numFmtId="0" fontId="63" fillId="0" borderId="102" xfId="36" applyFont="1" applyBorder="1" applyAlignment="1">
      <alignment horizontal="left" vertical="center" wrapText="1"/>
    </xf>
    <xf numFmtId="0" fontId="63" fillId="0" borderId="24" xfId="36" applyFont="1" applyBorder="1" applyAlignment="1">
      <alignment horizontal="left" vertical="center" wrapText="1"/>
    </xf>
    <xf numFmtId="0" fontId="63" fillId="0" borderId="20" xfId="36" applyFont="1" applyBorder="1" applyAlignment="1">
      <alignment horizontal="left" vertical="center" wrapText="1"/>
    </xf>
    <xf numFmtId="0" fontId="63" fillId="9" borderId="120" xfId="36" applyFont="1" applyFill="1" applyBorder="1" applyAlignment="1">
      <alignment horizontal="left" vertical="center" wrapText="1"/>
    </xf>
    <xf numFmtId="0" fontId="62" fillId="0" borderId="119" xfId="36" applyFont="1" applyBorder="1" applyAlignment="1">
      <alignment horizontal="left" vertical="center" wrapText="1"/>
    </xf>
    <xf numFmtId="0" fontId="62" fillId="0" borderId="118" xfId="36" applyFont="1" applyBorder="1" applyAlignment="1">
      <alignment horizontal="left" vertical="center" wrapText="1"/>
    </xf>
    <xf numFmtId="0" fontId="63" fillId="0" borderId="0" xfId="10" applyFont="1" applyAlignment="1">
      <alignment horizontal="center" vertical="center"/>
    </xf>
    <xf numFmtId="0" fontId="63" fillId="8" borderId="0" xfId="10" applyFont="1" applyFill="1" applyAlignment="1">
      <alignment horizontal="center" vertical="center"/>
    </xf>
    <xf numFmtId="0" fontId="62" fillId="0" borderId="40" xfId="36" applyFont="1" applyBorder="1" applyAlignment="1">
      <alignment horizontal="center" wrapText="1"/>
    </xf>
    <xf numFmtId="0" fontId="19" fillId="0" borderId="40" xfId="36" applyFont="1" applyBorder="1" applyAlignment="1">
      <alignment horizontal="center" wrapText="1"/>
    </xf>
    <xf numFmtId="0" fontId="63" fillId="0" borderId="41" xfId="10" applyFont="1" applyBorder="1" applyAlignment="1">
      <alignment horizontal="center" vertical="center" wrapText="1"/>
    </xf>
    <xf numFmtId="0" fontId="63" fillId="0" borderId="123" xfId="10" applyFont="1" applyBorder="1" applyAlignment="1">
      <alignment horizontal="center" vertical="center" wrapText="1"/>
    </xf>
    <xf numFmtId="0" fontId="63" fillId="0" borderId="42" xfId="10" applyFont="1" applyBorder="1" applyAlignment="1">
      <alignment horizontal="center" vertical="center" wrapText="1"/>
    </xf>
    <xf numFmtId="0" fontId="63" fillId="0" borderId="48" xfId="10" applyFont="1" applyBorder="1" applyAlignment="1">
      <alignment horizontal="center" vertical="center" wrapText="1"/>
    </xf>
    <xf numFmtId="0" fontId="63" fillId="0" borderId="0" xfId="10" applyFont="1" applyAlignment="1">
      <alignment horizontal="center" vertical="center" wrapText="1"/>
    </xf>
    <xf numFmtId="0" fontId="63" fillId="0" borderId="49" xfId="10" applyFont="1" applyBorder="1" applyAlignment="1">
      <alignment horizontal="center" vertical="center" wrapText="1"/>
    </xf>
    <xf numFmtId="0" fontId="63" fillId="0" borderId="55" xfId="10" applyFont="1" applyBorder="1" applyAlignment="1">
      <alignment horizontal="center" vertical="center" wrapText="1"/>
    </xf>
    <xf numFmtId="0" fontId="63" fillId="0" borderId="40" xfId="10" applyFont="1" applyBorder="1" applyAlignment="1">
      <alignment horizontal="center" vertical="center" wrapText="1"/>
    </xf>
    <xf numFmtId="0" fontId="63" fillId="0" borderId="56" xfId="10" applyFont="1" applyBorder="1" applyAlignment="1">
      <alignment horizontal="center" vertical="center" wrapText="1"/>
    </xf>
    <xf numFmtId="0" fontId="62" fillId="0" borderId="43" xfId="10" applyFont="1" applyBorder="1" applyAlignment="1">
      <alignment horizontal="center" vertical="center" wrapText="1"/>
    </xf>
    <xf numFmtId="0" fontId="62" fillId="0" borderId="50" xfId="10" applyFont="1" applyBorder="1" applyAlignment="1">
      <alignment horizontal="center" vertical="center" wrapText="1"/>
    </xf>
    <xf numFmtId="0" fontId="62" fillId="0" borderId="57" xfId="10" applyFont="1" applyBorder="1" applyAlignment="1">
      <alignment horizontal="center" vertical="center" wrapText="1"/>
    </xf>
    <xf numFmtId="0" fontId="62" fillId="0" borderId="122" xfId="10" applyFont="1" applyBorder="1" applyAlignment="1">
      <alignment horizontal="center" vertical="center"/>
    </xf>
    <xf numFmtId="0" fontId="62" fillId="0" borderId="122" xfId="36" applyFont="1" applyBorder="1" applyAlignment="1">
      <alignment horizontal="center" vertical="center"/>
    </xf>
    <xf numFmtId="0" fontId="62" fillId="0" borderId="121" xfId="36" applyFont="1" applyBorder="1" applyAlignment="1">
      <alignment horizontal="center" vertical="center"/>
    </xf>
    <xf numFmtId="1" fontId="62" fillId="0" borderId="63" xfId="11" applyNumberFormat="1" applyFont="1" applyBorder="1" applyAlignment="1">
      <alignment horizontal="center" vertical="center" wrapText="1"/>
    </xf>
    <xf numFmtId="0" fontId="62" fillId="0" borderId="63" xfId="36" applyFont="1" applyBorder="1" applyAlignment="1">
      <alignment horizontal="center" vertical="center"/>
    </xf>
    <xf numFmtId="0" fontId="62" fillId="0" borderId="58" xfId="36" applyFont="1" applyBorder="1" applyAlignment="1">
      <alignment horizontal="center" vertical="center"/>
    </xf>
    <xf numFmtId="0" fontId="62" fillId="0" borderId="66" xfId="36" applyFont="1" applyBorder="1" applyAlignment="1">
      <alignment horizontal="center" vertical="center"/>
    </xf>
    <xf numFmtId="0" fontId="62" fillId="0" borderId="69" xfId="36" applyFont="1" applyBorder="1" applyAlignment="1">
      <alignment horizontal="center" vertical="center"/>
    </xf>
    <xf numFmtId="0" fontId="67" fillId="0" borderId="20" xfId="36" applyFont="1" applyBorder="1" applyAlignment="1">
      <alignment vertical="center" wrapText="1"/>
    </xf>
    <xf numFmtId="0" fontId="67" fillId="0" borderId="20" xfId="10" applyFont="1" applyBorder="1" applyAlignment="1">
      <alignment horizontal="left" vertical="center" wrapText="1"/>
    </xf>
    <xf numFmtId="0" fontId="67" fillId="0" borderId="40" xfId="36" applyFont="1" applyBorder="1" applyAlignment="1">
      <alignment vertical="center" wrapText="1"/>
    </xf>
    <xf numFmtId="0" fontId="67" fillId="0" borderId="15" xfId="36" applyFont="1" applyBorder="1" applyAlignment="1">
      <alignment horizontal="left" vertical="center" wrapText="1"/>
    </xf>
    <xf numFmtId="0" fontId="68" fillId="0" borderId="76" xfId="36" applyFont="1" applyBorder="1" applyAlignment="1">
      <alignment horizontal="left" vertical="center" wrapText="1"/>
    </xf>
    <xf numFmtId="0" fontId="68" fillId="0" borderId="18" xfId="36" applyFont="1" applyBorder="1" applyAlignment="1">
      <alignment horizontal="left" vertical="center" wrapText="1"/>
    </xf>
    <xf numFmtId="0" fontId="67" fillId="0" borderId="15" xfId="36" applyFont="1" applyBorder="1" applyAlignment="1">
      <alignment horizontal="left"/>
    </xf>
    <xf numFmtId="0" fontId="68" fillId="0" borderId="102" xfId="36" applyFont="1" applyBorder="1" applyAlignment="1">
      <alignment horizontal="left" wrapText="1"/>
    </xf>
    <xf numFmtId="0" fontId="67" fillId="0" borderId="24" xfId="36" applyFont="1" applyBorder="1" applyAlignment="1">
      <alignment wrapText="1"/>
    </xf>
    <xf numFmtId="0" fontId="67" fillId="0" borderId="20" xfId="36" applyFont="1" applyBorder="1" applyAlignment="1">
      <alignment wrapText="1"/>
    </xf>
    <xf numFmtId="0" fontId="68" fillId="0" borderId="154" xfId="36" applyFont="1" applyBorder="1" applyAlignment="1">
      <alignment horizontal="left" vertical="center" wrapText="1"/>
    </xf>
    <xf numFmtId="0" fontId="68" fillId="0" borderId="155" xfId="36" applyFont="1" applyBorder="1" applyAlignment="1">
      <alignment horizontal="left" vertical="center" wrapText="1"/>
    </xf>
    <xf numFmtId="0" fontId="67" fillId="0" borderId="17" xfId="36" applyFont="1" applyBorder="1" applyAlignment="1">
      <alignment vertical="center" wrapText="1"/>
    </xf>
    <xf numFmtId="0" fontId="68" fillId="0" borderId="101" xfId="36" applyFont="1" applyBorder="1" applyAlignment="1">
      <alignment vertical="center" wrapText="1"/>
    </xf>
    <xf numFmtId="0" fontId="68" fillId="0" borderId="16" xfId="36" applyFont="1" applyBorder="1" applyAlignment="1">
      <alignment vertical="center" wrapText="1"/>
    </xf>
    <xf numFmtId="0" fontId="68" fillId="0" borderId="101" xfId="36" applyFont="1" applyBorder="1" applyAlignment="1">
      <alignment horizontal="left" vertical="center"/>
    </xf>
    <xf numFmtId="0" fontId="68" fillId="0" borderId="16" xfId="36" applyFont="1" applyBorder="1" applyAlignment="1">
      <alignment horizontal="left" vertical="center"/>
    </xf>
    <xf numFmtId="0" fontId="68" fillId="0" borderId="76" xfId="10" applyFont="1" applyBorder="1" applyAlignment="1">
      <alignment horizontal="left" vertical="center" wrapText="1"/>
    </xf>
    <xf numFmtId="0" fontId="68" fillId="0" borderId="18" xfId="10" applyFont="1" applyBorder="1" applyAlignment="1">
      <alignment horizontal="left" vertical="center" wrapText="1"/>
    </xf>
    <xf numFmtId="0" fontId="68" fillId="0" borderId="76" xfId="10" applyFont="1" applyBorder="1" applyAlignment="1">
      <alignment vertical="center" wrapText="1"/>
    </xf>
    <xf numFmtId="0" fontId="68" fillId="0" borderId="18" xfId="10" applyFont="1" applyBorder="1" applyAlignment="1">
      <alignment vertical="center" wrapText="1"/>
    </xf>
    <xf numFmtId="49" fontId="67" fillId="0" borderId="15" xfId="36" applyNumberFormat="1" applyFont="1" applyBorder="1" applyAlignment="1">
      <alignment horizontal="left"/>
    </xf>
    <xf numFmtId="0" fontId="67" fillId="0" borderId="72" xfId="10" applyFont="1" applyBorder="1" applyAlignment="1">
      <alignment horizontal="left" vertical="center" wrapText="1"/>
    </xf>
    <xf numFmtId="0" fontId="67" fillId="0" borderId="158" xfId="36" applyFont="1" applyBorder="1" applyAlignment="1">
      <alignment vertical="center" wrapText="1"/>
    </xf>
    <xf numFmtId="0" fontId="68" fillId="9" borderId="165" xfId="36" applyFont="1" applyFill="1" applyBorder="1" applyAlignment="1">
      <alignment horizontal="left" vertical="center" wrapText="1"/>
    </xf>
    <xf numFmtId="0" fontId="68" fillId="9" borderId="166" xfId="36" applyFont="1" applyFill="1" applyBorder="1" applyAlignment="1">
      <alignment horizontal="left" vertical="center" wrapText="1"/>
    </xf>
    <xf numFmtId="0" fontId="68" fillId="9" borderId="154" xfId="36" applyFont="1" applyFill="1" applyBorder="1" applyAlignment="1">
      <alignment horizontal="left" vertical="center" wrapText="1"/>
    </xf>
    <xf numFmtId="0" fontId="68" fillId="9" borderId="155" xfId="36" applyFont="1" applyFill="1" applyBorder="1" applyAlignment="1">
      <alignment horizontal="left" vertical="center" wrapText="1"/>
    </xf>
    <xf numFmtId="0" fontId="68" fillId="0" borderId="76" xfId="10" applyFont="1" applyBorder="1" applyAlignment="1">
      <alignment wrapText="1"/>
    </xf>
    <xf numFmtId="0" fontId="68" fillId="0" borderId="18" xfId="10" applyFont="1" applyBorder="1" applyAlignment="1">
      <alignment wrapText="1"/>
    </xf>
    <xf numFmtId="0" fontId="68" fillId="0" borderId="101" xfId="36" applyFont="1" applyBorder="1" applyAlignment="1">
      <alignment horizontal="left" vertical="center" wrapText="1"/>
    </xf>
    <xf numFmtId="0" fontId="68" fillId="0" borderId="16" xfId="36" applyFont="1" applyBorder="1" applyAlignment="1">
      <alignment horizontal="left" vertical="center" wrapText="1"/>
    </xf>
    <xf numFmtId="0" fontId="68" fillId="8" borderId="0" xfId="10" applyFont="1" applyFill="1" applyAlignment="1">
      <alignment horizontal="center" vertical="center"/>
    </xf>
    <xf numFmtId="0" fontId="68" fillId="0" borderId="0" xfId="10" applyFont="1" applyAlignment="1">
      <alignment horizontal="center" vertical="center"/>
    </xf>
    <xf numFmtId="0" fontId="67" fillId="0" borderId="43" xfId="10" applyFont="1" applyBorder="1" applyAlignment="1">
      <alignment horizontal="center" vertical="center" wrapText="1"/>
    </xf>
    <xf numFmtId="0" fontId="67" fillId="0" borderId="92" xfId="10" applyFont="1" applyBorder="1" applyAlignment="1">
      <alignment horizontal="center" vertical="center" wrapText="1"/>
    </xf>
    <xf numFmtId="3" fontId="67" fillId="0" borderId="43" xfId="10" applyNumberFormat="1" applyFont="1" applyBorder="1" applyAlignment="1">
      <alignment horizontal="center" vertical="center"/>
    </xf>
    <xf numFmtId="3" fontId="67" fillId="0" borderId="122" xfId="10" applyNumberFormat="1" applyFont="1" applyBorder="1" applyAlignment="1">
      <alignment horizontal="center" vertical="center"/>
    </xf>
    <xf numFmtId="0" fontId="68" fillId="0" borderId="41" xfId="10" applyFont="1" applyBorder="1" applyAlignment="1">
      <alignment horizontal="center" vertical="center" wrapText="1"/>
    </xf>
    <xf numFmtId="0" fontId="68" fillId="0" borderId="123" xfId="10" applyFont="1" applyBorder="1" applyAlignment="1">
      <alignment horizontal="center" vertical="center" wrapText="1"/>
    </xf>
    <xf numFmtId="0" fontId="68" fillId="0" borderId="42" xfId="10" applyFont="1" applyBorder="1" applyAlignment="1">
      <alignment horizontal="center" vertical="center" wrapText="1"/>
    </xf>
    <xf numFmtId="0" fontId="68" fillId="0" borderId="48" xfId="10" applyFont="1" applyBorder="1" applyAlignment="1">
      <alignment horizontal="center" vertical="center" wrapText="1"/>
    </xf>
    <xf numFmtId="0" fontId="68" fillId="0" borderId="0" xfId="10" applyFont="1" applyAlignment="1">
      <alignment horizontal="center" vertical="center" wrapText="1"/>
    </xf>
    <xf numFmtId="0" fontId="68" fillId="0" borderId="49" xfId="10" applyFont="1" applyBorder="1" applyAlignment="1">
      <alignment horizontal="center" vertical="center" wrapText="1"/>
    </xf>
    <xf numFmtId="0" fontId="68" fillId="0" borderId="0" xfId="10" applyFont="1" applyBorder="1" applyAlignment="1">
      <alignment horizontal="center" vertical="center" wrapText="1"/>
    </xf>
    <xf numFmtId="3" fontId="67" fillId="0" borderId="63" xfId="36" applyNumberFormat="1" applyFont="1" applyBorder="1" applyAlignment="1">
      <alignment horizontal="center" vertical="center"/>
    </xf>
    <xf numFmtId="3" fontId="67" fillId="0" borderId="63" xfId="11" applyNumberFormat="1" applyFont="1" applyBorder="1" applyAlignment="1">
      <alignment horizontal="center" vertical="center" wrapText="1"/>
    </xf>
    <xf numFmtId="3" fontId="67" fillId="0" borderId="51" xfId="11" applyNumberFormat="1" applyFont="1" applyBorder="1" applyAlignment="1">
      <alignment horizontal="center" vertical="center" wrapText="1"/>
    </xf>
    <xf numFmtId="49" fontId="67" fillId="0" borderId="0" xfId="10" applyNumberFormat="1" applyFont="1" applyAlignment="1">
      <alignment horizontal="center" vertical="top"/>
    </xf>
    <xf numFmtId="0" fontId="67" fillId="0" borderId="118" xfId="10" applyFont="1" applyBorder="1" applyAlignment="1">
      <alignment horizontal="left" vertical="center" wrapText="1"/>
    </xf>
    <xf numFmtId="0" fontId="67" fillId="0" borderId="160" xfId="10" applyFont="1" applyBorder="1" applyAlignment="1">
      <alignment horizontal="left" vertical="center" wrapText="1"/>
    </xf>
    <xf numFmtId="0" fontId="67" fillId="0" borderId="15" xfId="36" applyFont="1" applyBorder="1" applyAlignment="1">
      <alignment vertical="center" wrapText="1"/>
    </xf>
    <xf numFmtId="0" fontId="67" fillId="0" borderId="23" xfId="36" applyFont="1" applyBorder="1" applyAlignment="1">
      <alignment vertical="center" wrapText="1"/>
    </xf>
    <xf numFmtId="3" fontId="67" fillId="0" borderId="122" xfId="36" applyNumberFormat="1" applyFont="1" applyBorder="1" applyAlignment="1">
      <alignment horizontal="center" vertical="center"/>
    </xf>
    <xf numFmtId="3" fontId="67" fillId="0" borderId="121" xfId="36" applyNumberFormat="1" applyFont="1" applyBorder="1" applyAlignment="1">
      <alignment horizontal="center" vertical="center"/>
    </xf>
    <xf numFmtId="0" fontId="67" fillId="0" borderId="63" xfId="36" applyNumberFormat="1" applyFont="1" applyBorder="1" applyAlignment="1">
      <alignment horizontal="center" vertical="center"/>
    </xf>
    <xf numFmtId="0" fontId="67" fillId="0" borderId="112" xfId="36" applyNumberFormat="1" applyFont="1" applyBorder="1" applyAlignment="1">
      <alignment horizontal="center" vertical="center"/>
    </xf>
    <xf numFmtId="0" fontId="67" fillId="0" borderId="66" xfId="36" applyNumberFormat="1" applyFont="1" applyBorder="1" applyAlignment="1">
      <alignment horizontal="center" vertical="center"/>
    </xf>
    <xf numFmtId="0" fontId="67" fillId="0" borderId="54" xfId="36" applyNumberFormat="1" applyFont="1" applyBorder="1" applyAlignment="1">
      <alignment horizontal="center" vertical="center"/>
    </xf>
    <xf numFmtId="49" fontId="26" fillId="8" borderId="65" xfId="7" applyNumberFormat="1" applyFont="1" applyFill="1" applyBorder="1" applyAlignment="1" applyProtection="1">
      <alignment horizontal="left" vertical="center" wrapText="1"/>
      <protection locked="0"/>
    </xf>
    <xf numFmtId="49" fontId="26" fillId="8" borderId="52" xfId="7" applyNumberFormat="1" applyFont="1" applyFill="1" applyBorder="1" applyAlignment="1" applyProtection="1">
      <alignment horizontal="left" vertical="center" wrapText="1"/>
      <protection locked="0"/>
    </xf>
    <xf numFmtId="49" fontId="26" fillId="8" borderId="65" xfId="7" applyNumberFormat="1" applyFont="1" applyFill="1" applyBorder="1" applyAlignment="1" applyProtection="1">
      <alignment vertical="center" wrapText="1"/>
      <protection locked="0"/>
    </xf>
    <xf numFmtId="49" fontId="26" fillId="8" borderId="52" xfId="7" applyNumberFormat="1" applyFont="1" applyFill="1" applyBorder="1" applyAlignment="1" applyProtection="1">
      <alignment vertical="center" wrapText="1"/>
      <protection locked="0"/>
    </xf>
    <xf numFmtId="0" fontId="26" fillId="8" borderId="0" xfId="8" applyFont="1" applyFill="1" applyAlignment="1" applyProtection="1">
      <alignment horizontal="center"/>
      <protection locked="0"/>
    </xf>
    <xf numFmtId="49" fontId="26" fillId="8" borderId="63" xfId="7" applyNumberFormat="1" applyFont="1" applyFill="1" applyBorder="1" applyAlignment="1" applyProtection="1">
      <alignment horizontal="left" vertical="center" wrapText="1"/>
      <protection locked="0"/>
    </xf>
    <xf numFmtId="0" fontId="26" fillId="8" borderId="65" xfId="7" applyFont="1" applyFill="1" applyBorder="1" applyAlignment="1" applyProtection="1">
      <alignment horizontal="center"/>
      <protection locked="0"/>
    </xf>
    <xf numFmtId="0" fontId="26" fillId="8" borderId="52" xfId="7" applyFont="1" applyFill="1" applyBorder="1" applyAlignment="1" applyProtection="1">
      <alignment horizontal="center"/>
      <protection locked="0"/>
    </xf>
    <xf numFmtId="0" fontId="26" fillId="8" borderId="65" xfId="7" applyFont="1" applyFill="1" applyBorder="1" applyAlignment="1" applyProtection="1">
      <alignment horizontal="left" wrapText="1"/>
      <protection locked="0"/>
    </xf>
    <xf numFmtId="0" fontId="26" fillId="8" borderId="52" xfId="7" applyFont="1" applyFill="1" applyBorder="1" applyAlignment="1" applyProtection="1">
      <alignment horizontal="left" wrapText="1"/>
      <protection locked="0"/>
    </xf>
    <xf numFmtId="0" fontId="29" fillId="8" borderId="65" xfId="38" applyFont="1" applyFill="1" applyBorder="1" applyAlignment="1" applyProtection="1">
      <alignment horizontal="left" wrapText="1"/>
      <protection locked="0"/>
    </xf>
    <xf numFmtId="0" fontId="29" fillId="8" borderId="52" xfId="38" applyFont="1" applyFill="1" applyBorder="1" applyAlignment="1" applyProtection="1">
      <alignment horizontal="left" wrapText="1"/>
      <protection locked="0"/>
    </xf>
    <xf numFmtId="0" fontId="26" fillId="8" borderId="63" xfId="7" applyFont="1" applyFill="1" applyBorder="1" applyAlignment="1" applyProtection="1">
      <alignment horizontal="center"/>
      <protection locked="0"/>
    </xf>
    <xf numFmtId="0" fontId="29" fillId="8" borderId="65" xfId="38" applyFont="1" applyFill="1" applyBorder="1" applyAlignment="1" applyProtection="1">
      <alignment wrapText="1"/>
      <protection locked="0"/>
    </xf>
    <xf numFmtId="0" fontId="29" fillId="8" borderId="52" xfId="38" applyFont="1" applyFill="1" applyBorder="1" applyAlignment="1" applyProtection="1">
      <alignment wrapText="1"/>
      <protection locked="0"/>
    </xf>
    <xf numFmtId="49" fontId="26" fillId="8" borderId="65" xfId="7" applyNumberFormat="1" applyFont="1" applyFill="1" applyBorder="1" applyAlignment="1" applyProtection="1">
      <alignment horizontal="left" vertical="top" wrapText="1"/>
      <protection locked="0"/>
    </xf>
    <xf numFmtId="49" fontId="26" fillId="8" borderId="52" xfId="7" applyNumberFormat="1" applyFont="1" applyFill="1" applyBorder="1" applyAlignment="1" applyProtection="1">
      <alignment horizontal="left" vertical="top" wrapText="1"/>
      <protection locked="0"/>
    </xf>
    <xf numFmtId="0" fontId="29" fillId="8" borderId="65" xfId="38" quotePrefix="1" applyFont="1" applyFill="1" applyBorder="1" applyAlignment="1" applyProtection="1">
      <alignment horizontal="left" wrapText="1"/>
      <protection locked="0"/>
    </xf>
    <xf numFmtId="0" fontId="29" fillId="8" borderId="52" xfId="38" quotePrefix="1" applyFont="1" applyFill="1" applyBorder="1" applyAlignment="1" applyProtection="1">
      <alignment horizontal="left" wrapText="1"/>
      <protection locked="0"/>
    </xf>
    <xf numFmtId="49" fontId="26" fillId="8" borderId="63" xfId="7" applyNumberFormat="1" applyFont="1" applyFill="1" applyBorder="1" applyAlignment="1" applyProtection="1">
      <alignment vertical="center" wrapText="1"/>
      <protection locked="0"/>
    </xf>
    <xf numFmtId="49" fontId="26" fillId="8" borderId="63" xfId="7" applyNumberFormat="1" applyFont="1" applyFill="1" applyBorder="1" applyAlignment="1" applyProtection="1">
      <alignment horizontal="left" vertical="top"/>
      <protection locked="0"/>
    </xf>
    <xf numFmtId="0" fontId="26" fillId="8" borderId="63" xfId="8" applyFont="1" applyFill="1" applyBorder="1" applyAlignment="1" applyProtection="1">
      <alignment horizontal="left"/>
      <protection locked="0"/>
    </xf>
    <xf numFmtId="1" fontId="26" fillId="8" borderId="63" xfId="11" applyNumberFormat="1" applyFont="1" applyFill="1" applyBorder="1" applyAlignment="1" applyProtection="1">
      <alignment horizontal="center" vertical="center" wrapText="1"/>
      <protection locked="0"/>
    </xf>
    <xf numFmtId="49" fontId="26" fillId="8" borderId="175" xfId="7" applyNumberFormat="1" applyFont="1" applyFill="1" applyBorder="1" applyAlignment="1" applyProtection="1">
      <alignment horizontal="left" vertical="center" wrapText="1"/>
      <protection locked="0"/>
    </xf>
    <xf numFmtId="49" fontId="26" fillId="8" borderId="176" xfId="7" applyNumberFormat="1" applyFont="1" applyFill="1" applyBorder="1" applyAlignment="1" applyProtection="1">
      <alignment horizontal="left" vertical="center" wrapText="1"/>
      <protection locked="0"/>
    </xf>
    <xf numFmtId="0" fontId="26" fillId="8" borderId="63" xfId="7" applyFont="1" applyFill="1" applyBorder="1" applyAlignment="1" applyProtection="1">
      <alignment horizontal="center" vertical="center"/>
      <protection locked="0"/>
    </xf>
    <xf numFmtId="49" fontId="26" fillId="8" borderId="175" xfId="7" applyNumberFormat="1" applyFont="1" applyFill="1" applyBorder="1" applyAlignment="1" applyProtection="1">
      <alignment horizontal="left" wrapText="1"/>
      <protection locked="0"/>
    </xf>
    <xf numFmtId="49" fontId="26" fillId="8" borderId="176" xfId="7" applyNumberFormat="1" applyFont="1" applyFill="1" applyBorder="1" applyAlignment="1" applyProtection="1">
      <alignment horizontal="left" wrapText="1"/>
      <protection locked="0"/>
    </xf>
    <xf numFmtId="0" fontId="26" fillId="8" borderId="175" xfId="7" applyFont="1" applyFill="1" applyBorder="1" applyAlignment="1" applyProtection="1">
      <alignment vertical="center" wrapText="1"/>
      <protection locked="0"/>
    </xf>
    <xf numFmtId="0" fontId="26" fillId="8" borderId="176" xfId="7" applyFont="1" applyFill="1" applyBorder="1" applyAlignment="1" applyProtection="1">
      <alignment vertical="center" wrapText="1"/>
      <protection locked="0"/>
    </xf>
    <xf numFmtId="49" fontId="26" fillId="8" borderId="65" xfId="7" applyNumberFormat="1" applyFont="1" applyFill="1" applyBorder="1" applyAlignment="1" applyProtection="1">
      <alignment horizontal="left" vertical="center"/>
      <protection locked="0"/>
    </xf>
    <xf numFmtId="49" fontId="26" fillId="8" borderId="52" xfId="7" applyNumberFormat="1" applyFont="1" applyFill="1" applyBorder="1" applyAlignment="1" applyProtection="1">
      <alignment horizontal="left" vertical="center"/>
      <protection locked="0"/>
    </xf>
    <xf numFmtId="49" fontId="26" fillId="8" borderId="173" xfId="7" applyNumberFormat="1" applyFont="1" applyFill="1" applyBorder="1" applyAlignment="1" applyProtection="1">
      <alignment horizontal="left" vertical="center"/>
      <protection locked="0"/>
    </xf>
    <xf numFmtId="49" fontId="26" fillId="8" borderId="174" xfId="7" applyNumberFormat="1" applyFont="1" applyFill="1" applyBorder="1" applyAlignment="1" applyProtection="1">
      <alignment horizontal="left" vertical="center"/>
      <protection locked="0"/>
    </xf>
    <xf numFmtId="49" fontId="26" fillId="8" borderId="175" xfId="7" applyNumberFormat="1" applyFont="1" applyFill="1" applyBorder="1" applyAlignment="1" applyProtection="1">
      <alignment horizontal="left" vertical="center"/>
      <protection locked="0"/>
    </xf>
    <xf numFmtId="49" fontId="26" fillId="8" borderId="176" xfId="7" applyNumberFormat="1" applyFont="1" applyFill="1" applyBorder="1" applyAlignment="1" applyProtection="1">
      <alignment horizontal="left" vertical="center"/>
      <protection locked="0"/>
    </xf>
    <xf numFmtId="49" fontId="26" fillId="8" borderId="48" xfId="7" applyNumberFormat="1" applyFont="1" applyFill="1" applyBorder="1" applyAlignment="1" applyProtection="1">
      <alignment horizontal="left" vertical="center"/>
      <protection locked="0"/>
    </xf>
    <xf numFmtId="49" fontId="26" fillId="8" borderId="49" xfId="7" applyNumberFormat="1" applyFont="1" applyFill="1" applyBorder="1" applyAlignment="1" applyProtection="1">
      <alignment horizontal="left" vertical="center"/>
      <protection locked="0"/>
    </xf>
    <xf numFmtId="0" fontId="26" fillId="8" borderId="65" xfId="10" applyFont="1" applyFill="1" applyBorder="1" applyAlignment="1" applyProtection="1">
      <alignment horizontal="left" wrapText="1"/>
      <protection locked="0"/>
    </xf>
    <xf numFmtId="0" fontId="26" fillId="8" borderId="52" xfId="10" applyFont="1" applyFill="1" applyBorder="1" applyAlignment="1" applyProtection="1">
      <alignment horizontal="left" wrapText="1"/>
      <protection locked="0"/>
    </xf>
    <xf numFmtId="49" fontId="26" fillId="8" borderId="63" xfId="7" applyNumberFormat="1" applyFont="1" applyFill="1" applyBorder="1" applyAlignment="1" applyProtection="1">
      <alignment horizontal="left" vertical="center"/>
      <protection locked="0"/>
    </xf>
    <xf numFmtId="49" fontId="26" fillId="0" borderId="65" xfId="7" applyNumberFormat="1" applyFont="1" applyBorder="1" applyAlignment="1" applyProtection="1">
      <alignment horizontal="left" vertical="top"/>
      <protection locked="0"/>
    </xf>
    <xf numFmtId="49" fontId="26" fillId="0" borderId="52" xfId="7" applyNumberFormat="1" applyFont="1" applyBorder="1" applyAlignment="1" applyProtection="1">
      <alignment horizontal="left" vertical="top"/>
      <protection locked="0"/>
    </xf>
    <xf numFmtId="49" fontId="26" fillId="0" borderId="65" xfId="7" quotePrefix="1" applyNumberFormat="1" applyFont="1" applyBorder="1" applyAlignment="1" applyProtection="1">
      <alignment horizontal="left" vertical="top"/>
      <protection locked="0"/>
    </xf>
    <xf numFmtId="49" fontId="26" fillId="0" borderId="52" xfId="7" quotePrefix="1" applyNumberFormat="1" applyFont="1" applyBorder="1" applyAlignment="1" applyProtection="1">
      <alignment horizontal="left" vertical="top"/>
      <protection locked="0"/>
    </xf>
    <xf numFmtId="0" fontId="29" fillId="8" borderId="169" xfId="38" applyFont="1" applyFill="1" applyBorder="1" applyAlignment="1" applyProtection="1">
      <alignment horizontal="center" vertical="center"/>
      <protection locked="0"/>
    </xf>
    <xf numFmtId="0" fontId="29" fillId="8" borderId="170" xfId="38" applyFont="1" applyFill="1" applyBorder="1" applyAlignment="1" applyProtection="1">
      <alignment horizontal="center" vertical="center"/>
      <protection locked="0"/>
    </xf>
    <xf numFmtId="1" fontId="26" fillId="8" borderId="62" xfId="11" applyNumberFormat="1" applyFont="1" applyFill="1" applyBorder="1" applyAlignment="1" applyProtection="1">
      <alignment horizontal="center" vertical="center" wrapText="1"/>
      <protection locked="0"/>
    </xf>
    <xf numFmtId="0" fontId="29" fillId="8" borderId="0" xfId="6" applyFont="1" applyFill="1" applyAlignment="1" applyProtection="1">
      <alignment horizontal="center"/>
      <protection locked="0"/>
    </xf>
    <xf numFmtId="1" fontId="26" fillId="8" borderId="0" xfId="8" quotePrefix="1" applyNumberFormat="1" applyFont="1" applyFill="1" applyBorder="1" applyAlignment="1" applyProtection="1">
      <alignment horizontal="center"/>
      <protection locked="0"/>
    </xf>
    <xf numFmtId="1" fontId="26" fillId="8" borderId="40" xfId="8" quotePrefix="1" applyNumberFormat="1" applyFont="1" applyFill="1" applyBorder="1" applyAlignment="1" applyProtection="1">
      <alignment horizontal="center"/>
      <protection locked="0"/>
    </xf>
    <xf numFmtId="0" fontId="26" fillId="8" borderId="128" xfId="10" applyFont="1" applyFill="1" applyBorder="1" applyAlignment="1" applyProtection="1">
      <alignment horizontal="center" vertical="center" wrapText="1"/>
      <protection locked="0"/>
    </xf>
    <xf numFmtId="0" fontId="26" fillId="8" borderId="129" xfId="10" applyFont="1" applyFill="1" applyBorder="1" applyAlignment="1" applyProtection="1">
      <alignment horizontal="center" vertical="center" wrapText="1"/>
      <protection locked="0"/>
    </xf>
    <xf numFmtId="0" fontId="26" fillId="8" borderId="130" xfId="10" applyFont="1" applyFill="1" applyBorder="1" applyAlignment="1" applyProtection="1">
      <alignment horizontal="center" vertical="center" wrapText="1"/>
      <protection locked="0"/>
    </xf>
    <xf numFmtId="0" fontId="26" fillId="8" borderId="131" xfId="10" applyFont="1" applyFill="1" applyBorder="1" applyAlignment="1" applyProtection="1">
      <alignment horizontal="center" vertical="center" wrapText="1"/>
      <protection locked="0"/>
    </xf>
    <xf numFmtId="0" fontId="26" fillId="8" borderId="134" xfId="10" applyFont="1" applyFill="1" applyBorder="1" applyAlignment="1" applyProtection="1">
      <alignment horizontal="center" vertical="center" wrapText="1"/>
      <protection locked="0"/>
    </xf>
    <xf numFmtId="0" fontId="26" fillId="8" borderId="179" xfId="10" applyFont="1" applyFill="1" applyBorder="1" applyAlignment="1" applyProtection="1">
      <alignment horizontal="center" vertical="center" wrapText="1"/>
      <protection locked="0"/>
    </xf>
    <xf numFmtId="0" fontId="29" fillId="8" borderId="129" xfId="10" applyFont="1" applyFill="1" applyBorder="1" applyAlignment="1" applyProtection="1">
      <alignment horizontal="center" vertical="center" wrapText="1"/>
      <protection locked="0"/>
    </xf>
    <xf numFmtId="0" fontId="29" fillId="8" borderId="131" xfId="10" applyFont="1" applyFill="1" applyBorder="1" applyAlignment="1" applyProtection="1">
      <alignment horizontal="center" vertical="center" wrapText="1"/>
      <protection locked="0"/>
    </xf>
    <xf numFmtId="0" fontId="29" fillId="8" borderId="179" xfId="10" applyFont="1" applyFill="1" applyBorder="1" applyAlignment="1" applyProtection="1">
      <alignment horizontal="center" vertical="center" wrapText="1"/>
      <protection locked="0"/>
    </xf>
    <xf numFmtId="0" fontId="29" fillId="0" borderId="129" xfId="10" applyFont="1" applyBorder="1" applyAlignment="1" applyProtection="1">
      <alignment horizontal="center" vertical="center"/>
      <protection locked="0"/>
    </xf>
    <xf numFmtId="0" fontId="29" fillId="0" borderId="138" xfId="10" applyFont="1" applyBorder="1" applyAlignment="1" applyProtection="1">
      <alignment horizontal="center" vertical="center"/>
      <protection locked="0"/>
    </xf>
    <xf numFmtId="0" fontId="29" fillId="8" borderId="131" xfId="38" applyFont="1" applyFill="1" applyBorder="1" applyAlignment="1" applyProtection="1">
      <alignment horizontal="center" vertical="center"/>
      <protection locked="0"/>
    </xf>
    <xf numFmtId="1" fontId="29" fillId="8" borderId="131" xfId="11" applyNumberFormat="1" applyFont="1" applyFill="1" applyBorder="1" applyAlignment="1" applyProtection="1">
      <alignment horizontal="center" vertical="center" wrapText="1"/>
      <protection locked="0"/>
    </xf>
    <xf numFmtId="0" fontId="78" fillId="0" borderId="0" xfId="40" applyFont="1" applyAlignment="1">
      <alignment horizontal="center"/>
    </xf>
    <xf numFmtId="0" fontId="29" fillId="0" borderId="54" xfId="9" applyFont="1" applyFill="1" applyBorder="1" applyAlignment="1" applyProtection="1">
      <alignment horizontal="center" vertical="center"/>
      <protection locked="0"/>
    </xf>
    <xf numFmtId="0" fontId="29" fillId="0" borderId="60" xfId="9" applyFont="1" applyFill="1" applyBorder="1" applyAlignment="1" applyProtection="1">
      <alignment horizontal="center" vertical="center"/>
      <protection locked="0"/>
    </xf>
    <xf numFmtId="1" fontId="26" fillId="0" borderId="61" xfId="11" applyNumberFormat="1" applyFont="1" applyFill="1" applyBorder="1" applyAlignment="1" applyProtection="1">
      <alignment horizontal="center" vertical="center" wrapText="1"/>
      <protection locked="0"/>
    </xf>
    <xf numFmtId="1" fontId="26" fillId="0" borderId="46" xfId="11" applyNumberFormat="1" applyFont="1" applyFill="1" applyBorder="1" applyAlignment="1" applyProtection="1">
      <alignment horizontal="center" vertical="center" wrapText="1"/>
      <protection locked="0"/>
    </xf>
    <xf numFmtId="1" fontId="26" fillId="0" borderId="65" xfId="11" applyNumberFormat="1" applyFont="1" applyFill="1" applyBorder="1" applyAlignment="1" applyProtection="1">
      <alignment horizontal="center" vertical="center" wrapText="1"/>
      <protection locked="0"/>
    </xf>
    <xf numFmtId="1" fontId="26" fillId="0" borderId="52" xfId="11" applyNumberFormat="1" applyFont="1" applyFill="1" applyBorder="1" applyAlignment="1" applyProtection="1">
      <alignment horizontal="center" vertical="center" wrapText="1"/>
      <protection locked="0"/>
    </xf>
    <xf numFmtId="0" fontId="26" fillId="0" borderId="65" xfId="7" applyFont="1" applyFill="1" applyBorder="1" applyAlignment="1" applyProtection="1">
      <alignment horizontal="center" vertical="center"/>
      <protection locked="0"/>
    </xf>
    <xf numFmtId="0" fontId="26" fillId="0" borderId="52" xfId="7" applyFont="1" applyFill="1" applyBorder="1" applyAlignment="1" applyProtection="1">
      <alignment horizontal="center" vertical="center"/>
      <protection locked="0"/>
    </xf>
    <xf numFmtId="49" fontId="26" fillId="0" borderId="65" xfId="7" applyNumberFormat="1" applyFont="1" applyFill="1" applyBorder="1" applyAlignment="1" applyProtection="1">
      <alignment horizontal="left" vertical="center" wrapText="1"/>
      <protection locked="0"/>
    </xf>
    <xf numFmtId="49" fontId="26" fillId="0" borderId="52" xfId="7" applyNumberFormat="1" applyFont="1" applyFill="1" applyBorder="1" applyAlignment="1" applyProtection="1">
      <alignment horizontal="left" vertical="center" wrapText="1"/>
      <protection locked="0"/>
    </xf>
    <xf numFmtId="49" fontId="24" fillId="0" borderId="65" xfId="7" applyNumberFormat="1" applyFont="1" applyFill="1" applyBorder="1" applyAlignment="1" applyProtection="1">
      <alignment horizontal="left" vertical="center" wrapText="1"/>
      <protection locked="0"/>
    </xf>
    <xf numFmtId="49" fontId="24" fillId="0" borderId="52" xfId="7" applyNumberFormat="1" applyFont="1" applyFill="1" applyBorder="1" applyAlignment="1" applyProtection="1">
      <alignment horizontal="left" vertical="center" wrapText="1"/>
      <protection locked="0"/>
    </xf>
    <xf numFmtId="0" fontId="29" fillId="0" borderId="0" xfId="6" applyFont="1" applyFill="1" applyAlignment="1" applyProtection="1">
      <alignment horizontal="left"/>
      <protection locked="0"/>
    </xf>
    <xf numFmtId="0" fontId="26" fillId="0" borderId="0" xfId="8" applyFont="1" applyFill="1" applyAlignment="1" applyProtection="1">
      <alignment horizontal="center"/>
      <protection locked="0"/>
    </xf>
    <xf numFmtId="0" fontId="26" fillId="0" borderId="0" xfId="8" quotePrefix="1" applyFont="1" applyFill="1" applyAlignment="1" applyProtection="1">
      <alignment horizontal="center"/>
      <protection locked="0"/>
    </xf>
    <xf numFmtId="1" fontId="26" fillId="0" borderId="40" xfId="8" quotePrefix="1" applyNumberFormat="1" applyFont="1" applyFill="1" applyBorder="1" applyAlignment="1" applyProtection="1">
      <alignment horizontal="center"/>
      <protection locked="0"/>
    </xf>
    <xf numFmtId="0" fontId="26" fillId="0" borderId="41" xfId="10" applyFont="1" applyFill="1" applyBorder="1" applyAlignment="1" applyProtection="1">
      <alignment horizontal="center" vertical="center" wrapText="1"/>
      <protection locked="0"/>
    </xf>
    <xf numFmtId="0" fontId="26" fillId="0" borderId="42" xfId="10" applyFont="1" applyFill="1" applyBorder="1" applyAlignment="1" applyProtection="1">
      <alignment horizontal="center" vertical="center" wrapText="1"/>
      <protection locked="0"/>
    </xf>
    <xf numFmtId="0" fontId="26" fillId="0" borderId="48" xfId="10" applyFont="1" applyFill="1" applyBorder="1" applyAlignment="1" applyProtection="1">
      <alignment horizontal="center" vertical="center" wrapText="1"/>
      <protection locked="0"/>
    </xf>
    <xf numFmtId="0" fontId="26" fillId="0" borderId="49" xfId="10" applyFont="1" applyFill="1" applyBorder="1" applyAlignment="1" applyProtection="1">
      <alignment horizontal="center" vertical="center" wrapText="1"/>
      <protection locked="0"/>
    </xf>
    <xf numFmtId="0" fontId="26" fillId="0" borderId="55" xfId="10" applyFont="1" applyFill="1" applyBorder="1" applyAlignment="1" applyProtection="1">
      <alignment horizontal="center" vertical="center" wrapText="1"/>
      <protection locked="0"/>
    </xf>
    <xf numFmtId="0" fontId="26" fillId="0" borderId="56" xfId="10" applyFont="1" applyFill="1" applyBorder="1" applyAlignment="1" applyProtection="1">
      <alignment horizontal="center" vertical="center" wrapText="1"/>
      <protection locked="0"/>
    </xf>
    <xf numFmtId="0" fontId="29" fillId="0" borderId="43" xfId="10" applyFont="1" applyFill="1" applyBorder="1" applyAlignment="1" applyProtection="1">
      <alignment horizontal="center" vertical="center" wrapText="1"/>
      <protection locked="0"/>
    </xf>
    <xf numFmtId="0" fontId="29" fillId="0" borderId="50" xfId="10" applyFont="1" applyFill="1" applyBorder="1" applyAlignment="1" applyProtection="1">
      <alignment horizontal="center" vertical="center" wrapText="1"/>
      <protection locked="0"/>
    </xf>
    <xf numFmtId="0" fontId="29" fillId="0" borderId="57" xfId="10" applyFont="1" applyFill="1" applyBorder="1" applyAlignment="1" applyProtection="1">
      <alignment horizontal="center" vertical="center" wrapText="1"/>
      <protection locked="0"/>
    </xf>
    <xf numFmtId="0" fontId="29" fillId="0" borderId="44" xfId="10" applyFont="1" applyFill="1" applyBorder="1" applyAlignment="1" applyProtection="1">
      <alignment horizontal="center" vertical="center"/>
      <protection locked="0"/>
    </xf>
    <xf numFmtId="0" fontId="29" fillId="0" borderId="45" xfId="10" applyFont="1" applyFill="1" applyBorder="1" applyAlignment="1" applyProtection="1">
      <alignment horizontal="center" vertical="center"/>
      <protection locked="0"/>
    </xf>
    <xf numFmtId="0" fontId="29" fillId="0" borderId="46" xfId="10" applyFont="1" applyFill="1" applyBorder="1" applyAlignment="1" applyProtection="1">
      <alignment horizontal="center" vertical="center"/>
      <protection locked="0"/>
    </xf>
    <xf numFmtId="0" fontId="29" fillId="0" borderId="51" xfId="9" applyFont="1" applyFill="1" applyBorder="1" applyAlignment="1" applyProtection="1">
      <alignment horizontal="center" vertical="center"/>
      <protection locked="0"/>
    </xf>
    <xf numFmtId="0" fontId="29" fillId="0" borderId="52" xfId="9" applyFont="1" applyFill="1" applyBorder="1" applyAlignment="1" applyProtection="1">
      <alignment horizontal="center" vertical="center"/>
      <protection locked="0"/>
    </xf>
    <xf numFmtId="1" fontId="29" fillId="0" borderId="51" xfId="11" applyNumberFormat="1" applyFont="1" applyFill="1" applyBorder="1" applyAlignment="1" applyProtection="1">
      <alignment horizontal="center" vertical="center" wrapText="1"/>
      <protection locked="0"/>
    </xf>
    <xf numFmtId="1" fontId="29" fillId="0" borderId="53" xfId="11" applyNumberFormat="1" applyFont="1" applyFill="1" applyBorder="1" applyAlignment="1" applyProtection="1">
      <alignment horizontal="center" vertical="center" wrapText="1"/>
      <protection locked="0"/>
    </xf>
    <xf numFmtId="1" fontId="29" fillId="0" borderId="52" xfId="11" applyNumberFormat="1" applyFont="1" applyFill="1" applyBorder="1" applyAlignment="1" applyProtection="1">
      <alignment horizontal="center" vertical="center" wrapText="1"/>
      <protection locked="0"/>
    </xf>
    <xf numFmtId="49" fontId="26" fillId="0" borderId="65" xfId="7" applyNumberFormat="1" applyFont="1" applyFill="1" applyBorder="1" applyAlignment="1" applyProtection="1">
      <alignment horizontal="left" vertical="center"/>
      <protection locked="0"/>
    </xf>
    <xf numFmtId="49" fontId="26" fillId="0" borderId="52" xfId="7" applyNumberFormat="1" applyFont="1" applyFill="1" applyBorder="1" applyAlignment="1" applyProtection="1">
      <alignment horizontal="left" vertical="center"/>
      <protection locked="0"/>
    </xf>
    <xf numFmtId="49" fontId="24" fillId="0" borderId="65" xfId="7" applyNumberFormat="1" applyFont="1" applyFill="1" applyBorder="1" applyAlignment="1" applyProtection="1">
      <alignment horizontal="left" vertical="center"/>
      <protection locked="0"/>
    </xf>
    <xf numFmtId="49" fontId="24" fillId="0" borderId="52" xfId="7" applyNumberFormat="1" applyFont="1" applyFill="1" applyBorder="1" applyAlignment="1" applyProtection="1">
      <alignment horizontal="left" vertical="center"/>
      <protection locked="0"/>
    </xf>
    <xf numFmtId="49" fontId="24" fillId="0" borderId="65" xfId="7" applyNumberFormat="1" applyFont="1" applyFill="1" applyBorder="1" applyAlignment="1" applyProtection="1">
      <alignment horizontal="left" vertical="top"/>
      <protection locked="0"/>
    </xf>
    <xf numFmtId="49" fontId="24" fillId="0" borderId="52" xfId="7" applyNumberFormat="1" applyFont="1" applyFill="1" applyBorder="1" applyAlignment="1" applyProtection="1">
      <alignment horizontal="left" vertical="top"/>
      <protection locked="0"/>
    </xf>
    <xf numFmtId="49" fontId="24" fillId="0" borderId="65" xfId="7" quotePrefix="1" applyNumberFormat="1" applyFont="1" applyFill="1" applyBorder="1" applyAlignment="1" applyProtection="1">
      <alignment horizontal="left" vertical="top"/>
      <protection locked="0"/>
    </xf>
    <xf numFmtId="49" fontId="24" fillId="0" borderId="52" xfId="7" quotePrefix="1" applyNumberFormat="1" applyFont="1" applyFill="1" applyBorder="1" applyAlignment="1" applyProtection="1">
      <alignment horizontal="left" vertical="top"/>
      <protection locked="0"/>
    </xf>
    <xf numFmtId="0" fontId="24" fillId="0" borderId="65" xfId="10" applyFont="1" applyFill="1" applyBorder="1" applyAlignment="1" applyProtection="1">
      <alignment horizontal="left" wrapText="1"/>
      <protection locked="0"/>
    </xf>
    <xf numFmtId="0" fontId="24" fillId="0" borderId="52" xfId="10" applyFont="1" applyFill="1" applyBorder="1" applyAlignment="1" applyProtection="1">
      <alignment horizontal="left" wrapText="1"/>
      <protection locked="0"/>
    </xf>
    <xf numFmtId="0" fontId="24" fillId="0" borderId="65" xfId="7" applyFont="1" applyFill="1" applyBorder="1" applyAlignment="1" applyProtection="1">
      <alignment horizontal="left" wrapText="1"/>
      <protection locked="0"/>
    </xf>
    <xf numFmtId="0" fontId="24" fillId="0" borderId="52" xfId="7" applyFont="1" applyFill="1" applyBorder="1" applyAlignment="1" applyProtection="1">
      <alignment horizontal="left" wrapText="1"/>
      <protection locked="0"/>
    </xf>
    <xf numFmtId="49" fontId="24" fillId="0" borderId="65" xfId="7" applyNumberFormat="1" applyFont="1" applyFill="1" applyBorder="1" applyAlignment="1" applyProtection="1">
      <alignment horizontal="left" wrapText="1"/>
      <protection locked="0"/>
    </xf>
    <xf numFmtId="49" fontId="24" fillId="0" borderId="52" xfId="7" applyNumberFormat="1" applyFont="1" applyFill="1" applyBorder="1" applyAlignment="1" applyProtection="1">
      <alignment horizontal="left" wrapText="1"/>
      <protection locked="0"/>
    </xf>
    <xf numFmtId="0" fontId="24" fillId="0" borderId="65" xfId="7" applyFont="1" applyFill="1" applyBorder="1" applyAlignment="1" applyProtection="1">
      <alignment vertical="center" wrapText="1"/>
      <protection locked="0"/>
    </xf>
    <xf numFmtId="0" fontId="24" fillId="0" borderId="52" xfId="7" applyFont="1" applyFill="1" applyBorder="1" applyAlignment="1" applyProtection="1">
      <alignment vertical="center" wrapText="1"/>
      <protection locked="0"/>
    </xf>
    <xf numFmtId="49" fontId="24" fillId="0" borderId="65" xfId="7" applyNumberFormat="1" applyFont="1" applyFill="1" applyBorder="1" applyAlignment="1" applyProtection="1">
      <alignment horizontal="left" vertical="top" wrapText="1"/>
      <protection locked="0"/>
    </xf>
    <xf numFmtId="49" fontId="24" fillId="0" borderId="52" xfId="7" applyNumberFormat="1" applyFont="1" applyFill="1" applyBorder="1" applyAlignment="1" applyProtection="1">
      <alignment horizontal="left" vertical="top" wrapText="1"/>
      <protection locked="0"/>
    </xf>
    <xf numFmtId="0" fontId="22" fillId="0" borderId="65" xfId="9" quotePrefix="1" applyFont="1" applyFill="1" applyBorder="1" applyAlignment="1" applyProtection="1">
      <alignment horizontal="left" wrapText="1"/>
      <protection locked="0"/>
    </xf>
    <xf numFmtId="0" fontId="22" fillId="0" borderId="52" xfId="9" quotePrefix="1" applyFont="1" applyFill="1" applyBorder="1" applyAlignment="1" applyProtection="1">
      <alignment horizontal="left" wrapText="1"/>
      <protection locked="0"/>
    </xf>
    <xf numFmtId="0" fontId="22" fillId="0" borderId="65" xfId="9" applyFont="1" applyFill="1" applyBorder="1" applyAlignment="1" applyProtection="1">
      <alignment horizontal="left" wrapText="1"/>
      <protection locked="0"/>
    </xf>
    <xf numFmtId="0" fontId="22" fillId="0" borderId="52" xfId="9" applyFont="1" applyFill="1" applyBorder="1" applyAlignment="1" applyProtection="1">
      <alignment horizontal="left" wrapText="1"/>
      <protection locked="0"/>
    </xf>
    <xf numFmtId="49" fontId="24" fillId="0" borderId="65" xfId="7" applyNumberFormat="1" applyFont="1" applyFill="1" applyBorder="1" applyAlignment="1" applyProtection="1">
      <alignment vertical="center" wrapText="1"/>
      <protection locked="0"/>
    </xf>
    <xf numFmtId="49" fontId="24" fillId="0" borderId="52" xfId="7" applyNumberFormat="1" applyFont="1" applyFill="1" applyBorder="1" applyAlignment="1" applyProtection="1">
      <alignment vertical="center" wrapText="1"/>
      <protection locked="0"/>
    </xf>
    <xf numFmtId="0" fontId="24" fillId="0" borderId="65" xfId="8" applyFont="1" applyFill="1" applyBorder="1" applyAlignment="1" applyProtection="1">
      <alignment horizontal="left"/>
      <protection locked="0"/>
    </xf>
    <xf numFmtId="0" fontId="24" fillId="0" borderId="52" xfId="8" applyFont="1" applyFill="1" applyBorder="1" applyAlignment="1" applyProtection="1">
      <alignment horizontal="left"/>
      <protection locked="0"/>
    </xf>
    <xf numFmtId="0" fontId="21" fillId="0" borderId="65" xfId="9" applyFont="1" applyFill="1" applyBorder="1" applyAlignment="1" applyProtection="1">
      <alignment horizontal="left" wrapText="1"/>
      <protection locked="0"/>
    </xf>
    <xf numFmtId="0" fontId="21" fillId="0" borderId="52" xfId="9" applyFont="1" applyFill="1" applyBorder="1" applyAlignment="1" applyProtection="1">
      <alignment horizontal="left" wrapText="1"/>
      <protection locked="0"/>
    </xf>
    <xf numFmtId="0" fontId="26" fillId="0" borderId="65" xfId="7" applyFont="1" applyFill="1" applyBorder="1" applyAlignment="1" applyProtection="1">
      <alignment horizontal="center"/>
      <protection locked="0"/>
    </xf>
    <xf numFmtId="0" fontId="26" fillId="0" borderId="52" xfId="7" applyFont="1" applyFill="1" applyBorder="1" applyAlignment="1" applyProtection="1">
      <alignment horizontal="center"/>
      <protection locked="0"/>
    </xf>
    <xf numFmtId="0" fontId="22" fillId="0" borderId="65" xfId="9" applyFont="1" applyFill="1" applyBorder="1" applyAlignment="1" applyProtection="1">
      <alignment wrapText="1"/>
      <protection locked="0"/>
    </xf>
    <xf numFmtId="0" fontId="22" fillId="0" borderId="52" xfId="9" applyFont="1" applyFill="1" applyBorder="1" applyAlignment="1" applyProtection="1">
      <alignment wrapText="1"/>
      <protection locked="0"/>
    </xf>
    <xf numFmtId="0" fontId="18" fillId="0" borderId="21" xfId="0" applyNumberFormat="1" applyFont="1" applyFill="1" applyBorder="1" applyAlignment="1">
      <alignment horizontal="left" vertical="center"/>
    </xf>
    <xf numFmtId="0" fontId="18" fillId="0" borderId="24" xfId="0" applyNumberFormat="1" applyFont="1" applyFill="1" applyBorder="1" applyAlignment="1">
      <alignment horizontal="left" vertical="center"/>
    </xf>
    <xf numFmtId="0" fontId="18" fillId="0" borderId="20" xfId="0" applyNumberFormat="1" applyFont="1" applyFill="1" applyBorder="1" applyAlignment="1">
      <alignment horizontal="left" vertical="center"/>
    </xf>
    <xf numFmtId="0" fontId="10" fillId="0" borderId="0"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35"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36"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29" xfId="2" applyFont="1" applyFill="1" applyBorder="1" applyAlignment="1">
      <alignment horizontal="center" vertical="center"/>
    </xf>
    <xf numFmtId="0" fontId="14" fillId="0" borderId="37"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38" xfId="2" applyFont="1" applyFill="1" applyBorder="1" applyAlignment="1">
      <alignment horizontal="center" vertical="center"/>
    </xf>
    <xf numFmtId="0" fontId="11" fillId="0" borderId="32" xfId="2" applyFont="1" applyFill="1" applyBorder="1" applyAlignment="1">
      <alignment horizontal="center" vertical="center" wrapText="1"/>
    </xf>
    <xf numFmtId="0" fontId="11" fillId="0" borderId="33" xfId="2" applyFont="1" applyFill="1" applyBorder="1" applyAlignment="1">
      <alignment horizontal="center" vertical="center" wrapText="1"/>
    </xf>
    <xf numFmtId="0" fontId="11" fillId="0" borderId="34" xfId="2"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49" fontId="10" fillId="0" borderId="21"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8" fillId="0" borderId="21" xfId="0" applyNumberFormat="1" applyFont="1" applyFill="1" applyBorder="1" applyAlignment="1">
      <alignment horizontal="left" vertical="center" wrapText="1"/>
    </xf>
    <xf numFmtId="0" fontId="18" fillId="0" borderId="24" xfId="0" applyNumberFormat="1" applyFont="1" applyFill="1" applyBorder="1" applyAlignment="1">
      <alignment horizontal="left" vertical="center" wrapText="1"/>
    </xf>
    <xf numFmtId="0" fontId="18" fillId="0" borderId="20" xfId="0" applyNumberFormat="1" applyFont="1" applyFill="1" applyBorder="1" applyAlignment="1">
      <alignment horizontal="left" vertical="center" wrapText="1"/>
    </xf>
    <xf numFmtId="49" fontId="26" fillId="0" borderId="65" xfId="7" applyNumberFormat="1" applyFont="1" applyBorder="1" applyAlignment="1" applyProtection="1">
      <alignment horizontal="left" vertical="center" wrapText="1"/>
      <protection locked="0"/>
    </xf>
    <xf numFmtId="49" fontId="26" fillId="0" borderId="52" xfId="7" applyNumberFormat="1" applyFont="1" applyBorder="1" applyAlignment="1" applyProtection="1">
      <alignment horizontal="left" vertical="center" wrapText="1"/>
      <protection locked="0"/>
    </xf>
    <xf numFmtId="49" fontId="26" fillId="0" borderId="65" xfId="7" applyNumberFormat="1" applyFont="1" applyBorder="1" applyAlignment="1" applyProtection="1">
      <alignment vertical="center" wrapText="1"/>
      <protection locked="0"/>
    </xf>
    <xf numFmtId="49" fontId="26" fillId="0" borderId="52" xfId="7" applyNumberFormat="1" applyFont="1" applyBorder="1" applyAlignment="1" applyProtection="1">
      <alignment vertical="center" wrapText="1"/>
      <protection locked="0"/>
    </xf>
    <xf numFmtId="0" fontId="26" fillId="0" borderId="65" xfId="7" applyFont="1" applyBorder="1" applyAlignment="1" applyProtection="1">
      <alignment horizontal="center"/>
      <protection locked="0"/>
    </xf>
    <xf numFmtId="0" fontId="26" fillId="0" borderId="52" xfId="7" applyFont="1" applyBorder="1" applyAlignment="1" applyProtection="1">
      <alignment horizontal="center"/>
      <protection locked="0"/>
    </xf>
    <xf numFmtId="0" fontId="26" fillId="0" borderId="65" xfId="7" applyFont="1" applyBorder="1" applyAlignment="1" applyProtection="1">
      <alignment horizontal="left" wrapText="1"/>
      <protection locked="0"/>
    </xf>
    <xf numFmtId="0" fontId="26" fillId="0" borderId="52" xfId="7" applyFont="1" applyBorder="1" applyAlignment="1" applyProtection="1">
      <alignment horizontal="left" wrapText="1"/>
      <protection locked="0"/>
    </xf>
    <xf numFmtId="0" fontId="29" fillId="0" borderId="65" xfId="20" applyFont="1" applyBorder="1" applyAlignment="1" applyProtection="1">
      <alignment horizontal="left" wrapText="1"/>
      <protection locked="0"/>
    </xf>
    <xf numFmtId="0" fontId="29" fillId="0" borderId="52" xfId="20" applyFont="1" applyBorder="1" applyAlignment="1" applyProtection="1">
      <alignment horizontal="left" wrapText="1"/>
      <protection locked="0"/>
    </xf>
    <xf numFmtId="0" fontId="29" fillId="0" borderId="65" xfId="20" applyFont="1" applyBorder="1" applyAlignment="1" applyProtection="1">
      <alignment wrapText="1"/>
      <protection locked="0"/>
    </xf>
    <xf numFmtId="0" fontId="29" fillId="0" borderId="52" xfId="20" applyFont="1" applyBorder="1" applyAlignment="1" applyProtection="1">
      <alignment wrapText="1"/>
      <protection locked="0"/>
    </xf>
    <xf numFmtId="49" fontId="26" fillId="0" borderId="65" xfId="7" applyNumberFormat="1" applyFont="1" applyBorder="1" applyAlignment="1" applyProtection="1">
      <alignment horizontal="left" vertical="top" wrapText="1"/>
      <protection locked="0"/>
    </xf>
    <xf numFmtId="49" fontId="26" fillId="0" borderId="52" xfId="7" applyNumberFormat="1" applyFont="1" applyBorder="1" applyAlignment="1" applyProtection="1">
      <alignment horizontal="left" vertical="top" wrapText="1"/>
      <protection locked="0"/>
    </xf>
    <xf numFmtId="0" fontId="29" fillId="0" borderId="65" xfId="20" quotePrefix="1" applyFont="1" applyBorder="1" applyAlignment="1" applyProtection="1">
      <alignment horizontal="left" wrapText="1"/>
      <protection locked="0"/>
    </xf>
    <xf numFmtId="0" fontId="29" fillId="0" borderId="52" xfId="20" quotePrefix="1" applyFont="1" applyBorder="1" applyAlignment="1" applyProtection="1">
      <alignment horizontal="left" wrapText="1"/>
      <protection locked="0"/>
    </xf>
    <xf numFmtId="0" fontId="26" fillId="0" borderId="65" xfId="8" applyFont="1" applyBorder="1" applyAlignment="1" applyProtection="1">
      <alignment horizontal="left"/>
      <protection locked="0"/>
    </xf>
    <xf numFmtId="0" fontId="26" fillId="0" borderId="52" xfId="8" applyFont="1" applyBorder="1" applyAlignment="1" applyProtection="1">
      <alignment horizontal="left"/>
      <protection locked="0"/>
    </xf>
    <xf numFmtId="1" fontId="26" fillId="0" borderId="65" xfId="11" applyNumberFormat="1" applyFont="1" applyBorder="1" applyAlignment="1" applyProtection="1">
      <alignment horizontal="center" vertical="center" wrapText="1"/>
      <protection locked="0"/>
    </xf>
    <xf numFmtId="1" fontId="26" fillId="0" borderId="52" xfId="11" applyNumberFormat="1" applyFont="1" applyBorder="1" applyAlignment="1" applyProtection="1">
      <alignment horizontal="center" vertical="center" wrapText="1"/>
      <protection locked="0"/>
    </xf>
    <xf numFmtId="0" fontId="26" fillId="0" borderId="65" xfId="7" applyFont="1" applyBorder="1" applyAlignment="1" applyProtection="1">
      <alignment horizontal="center" vertical="center"/>
      <protection locked="0"/>
    </xf>
    <xf numFmtId="0" fontId="26" fillId="0" borderId="52" xfId="7" applyFont="1" applyBorder="1" applyAlignment="1" applyProtection="1">
      <alignment horizontal="center" vertical="center"/>
      <protection locked="0"/>
    </xf>
    <xf numFmtId="49" fontId="26" fillId="0" borderId="65" xfId="7" applyNumberFormat="1" applyFont="1" applyBorder="1" applyAlignment="1" applyProtection="1">
      <alignment horizontal="left" wrapText="1"/>
      <protection locked="0"/>
    </xf>
    <xf numFmtId="49" fontId="26" fillId="0" borderId="52" xfId="7" applyNumberFormat="1" applyFont="1" applyBorder="1" applyAlignment="1" applyProtection="1">
      <alignment horizontal="left" wrapText="1"/>
      <protection locked="0"/>
    </xf>
    <xf numFmtId="0" fontId="26" fillId="0" borderId="65" xfId="7" applyFont="1" applyBorder="1" applyAlignment="1" applyProtection="1">
      <alignment vertical="center" wrapText="1"/>
      <protection locked="0"/>
    </xf>
    <xf numFmtId="0" fontId="26" fillId="0" borderId="52" xfId="7" applyFont="1" applyBorder="1" applyAlignment="1" applyProtection="1">
      <alignment vertical="center" wrapText="1"/>
      <protection locked="0"/>
    </xf>
    <xf numFmtId="49" fontId="26" fillId="0" borderId="65" xfId="7" applyNumberFormat="1" applyFont="1" applyBorder="1" applyAlignment="1" applyProtection="1">
      <alignment horizontal="left" vertical="center"/>
      <protection locked="0"/>
    </xf>
    <xf numFmtId="49" fontId="26" fillId="0" borderId="52" xfId="7" applyNumberFormat="1" applyFont="1" applyBorder="1" applyAlignment="1" applyProtection="1">
      <alignment horizontal="left" vertical="center"/>
      <protection locked="0"/>
    </xf>
    <xf numFmtId="0" fontId="26" fillId="0" borderId="65" xfId="10" applyFont="1" applyBorder="1" applyAlignment="1" applyProtection="1">
      <alignment horizontal="left" wrapText="1"/>
      <protection locked="0"/>
    </xf>
    <xf numFmtId="0" fontId="26" fillId="0" borderId="52" xfId="10" applyFont="1" applyBorder="1" applyAlignment="1" applyProtection="1">
      <alignment horizontal="left" wrapText="1"/>
      <protection locked="0"/>
    </xf>
    <xf numFmtId="0" fontId="29" fillId="0" borderId="54" xfId="20" applyFont="1" applyBorder="1" applyAlignment="1" applyProtection="1">
      <alignment horizontal="center" vertical="center"/>
      <protection locked="0"/>
    </xf>
    <xf numFmtId="0" fontId="29" fillId="0" borderId="60" xfId="20" applyFont="1" applyBorder="1" applyAlignment="1" applyProtection="1">
      <alignment horizontal="center" vertical="center"/>
      <protection locked="0"/>
    </xf>
    <xf numFmtId="1" fontId="26" fillId="0" borderId="61" xfId="11" applyNumberFormat="1" applyFont="1" applyBorder="1" applyAlignment="1" applyProtection="1">
      <alignment horizontal="center" vertical="center" wrapText="1"/>
      <protection locked="0"/>
    </xf>
    <xf numFmtId="1" fontId="26" fillId="0" borderId="46" xfId="11" applyNumberFormat="1" applyFont="1" applyBorder="1" applyAlignment="1" applyProtection="1">
      <alignment horizontal="center" vertical="center" wrapText="1"/>
      <protection locked="0"/>
    </xf>
    <xf numFmtId="0" fontId="29" fillId="0" borderId="0" xfId="6" applyFont="1" applyAlignment="1" applyProtection="1">
      <alignment horizontal="left"/>
      <protection locked="0"/>
    </xf>
    <xf numFmtId="0" fontId="26" fillId="0" borderId="0" xfId="8" applyFont="1" applyAlignment="1" applyProtection="1">
      <alignment horizontal="center"/>
      <protection locked="0"/>
    </xf>
    <xf numFmtId="16" fontId="51" fillId="0" borderId="0" xfId="8" quotePrefix="1" applyNumberFormat="1" applyFont="1" applyAlignment="1" applyProtection="1">
      <alignment horizontal="left"/>
      <protection locked="0"/>
    </xf>
    <xf numFmtId="0" fontId="51" fillId="0" borderId="0" xfId="8" quotePrefix="1" applyFont="1" applyAlignment="1" applyProtection="1">
      <alignment horizontal="left"/>
      <protection locked="0"/>
    </xf>
    <xf numFmtId="1" fontId="26" fillId="0" borderId="40" xfId="8" quotePrefix="1" applyNumberFormat="1" applyFont="1" applyBorder="1" applyAlignment="1" applyProtection="1">
      <alignment horizontal="center"/>
      <protection locked="0"/>
    </xf>
    <xf numFmtId="0" fontId="26" fillId="0" borderId="41" xfId="10" applyFont="1" applyBorder="1" applyAlignment="1" applyProtection="1">
      <alignment horizontal="center" vertical="center" wrapText="1"/>
      <protection locked="0"/>
    </xf>
    <xf numFmtId="0" fontId="26" fillId="0" borderId="42" xfId="10" applyFont="1" applyBorder="1" applyAlignment="1" applyProtection="1">
      <alignment horizontal="center" vertical="center" wrapText="1"/>
      <protection locked="0"/>
    </xf>
    <xf numFmtId="0" fontId="26" fillId="0" borderId="48" xfId="10" applyFont="1" applyBorder="1" applyAlignment="1" applyProtection="1">
      <alignment horizontal="center" vertical="center" wrapText="1"/>
      <protection locked="0"/>
    </xf>
    <xf numFmtId="0" fontId="26" fillId="0" borderId="49" xfId="10" applyFont="1" applyBorder="1" applyAlignment="1" applyProtection="1">
      <alignment horizontal="center" vertical="center" wrapText="1"/>
      <protection locked="0"/>
    </xf>
    <xf numFmtId="0" fontId="26" fillId="0" borderId="55" xfId="10" applyFont="1" applyBorder="1" applyAlignment="1" applyProtection="1">
      <alignment horizontal="center" vertical="center" wrapText="1"/>
      <protection locked="0"/>
    </xf>
    <xf numFmtId="0" fontId="26" fillId="0" borderId="56" xfId="10" applyFont="1" applyBorder="1" applyAlignment="1" applyProtection="1">
      <alignment horizontal="center" vertical="center" wrapText="1"/>
      <protection locked="0"/>
    </xf>
    <xf numFmtId="0" fontId="29" fillId="0" borderId="43" xfId="10" applyFont="1" applyBorder="1" applyAlignment="1" applyProtection="1">
      <alignment horizontal="center" vertical="center" wrapText="1"/>
      <protection locked="0"/>
    </xf>
    <xf numFmtId="0" fontId="29" fillId="0" borderId="50" xfId="10" applyFont="1" applyBorder="1" applyAlignment="1" applyProtection="1">
      <alignment horizontal="center" vertical="center" wrapText="1"/>
      <protection locked="0"/>
    </xf>
    <xf numFmtId="0" fontId="29" fillId="0" borderId="57" xfId="10" applyFont="1" applyBorder="1" applyAlignment="1" applyProtection="1">
      <alignment horizontal="center" vertical="center" wrapText="1"/>
      <protection locked="0"/>
    </xf>
    <xf numFmtId="0" fontId="29" fillId="0" borderId="44" xfId="10" applyFont="1" applyBorder="1" applyAlignment="1" applyProtection="1">
      <alignment horizontal="center" vertical="center"/>
      <protection locked="0"/>
    </xf>
    <xf numFmtId="0" fontId="29" fillId="0" borderId="45" xfId="10" applyFont="1" applyBorder="1" applyAlignment="1" applyProtection="1">
      <alignment horizontal="center" vertical="center"/>
      <protection locked="0"/>
    </xf>
    <xf numFmtId="0" fontId="29" fillId="0" borderId="46" xfId="10" applyFont="1" applyBorder="1" applyAlignment="1" applyProtection="1">
      <alignment horizontal="center" vertical="center"/>
      <protection locked="0"/>
    </xf>
    <xf numFmtId="0" fontId="29" fillId="0" borderId="51" xfId="20" applyFont="1" applyBorder="1" applyAlignment="1" applyProtection="1">
      <alignment horizontal="center" vertical="center"/>
      <protection locked="0"/>
    </xf>
    <xf numFmtId="0" fontId="29" fillId="0" borderId="52" xfId="20" applyFont="1" applyBorder="1" applyAlignment="1" applyProtection="1">
      <alignment horizontal="center" vertical="center"/>
      <protection locked="0"/>
    </xf>
    <xf numFmtId="0" fontId="29" fillId="0" borderId="53" xfId="20" applyFont="1" applyBorder="1" applyAlignment="1" applyProtection="1">
      <alignment horizontal="center" vertical="center"/>
      <protection locked="0"/>
    </xf>
  </cellXfs>
  <cellStyles count="43">
    <cellStyle name="Comma 2" xfId="13" xr:uid="{00000000-0005-0000-0000-000000000000}"/>
    <cellStyle name="Comma 2 2" xfId="14" xr:uid="{19C1F5A9-80FF-4C9D-8EE8-F9983E5DCE83}"/>
    <cellStyle name="Comma 2 2 2" xfId="18" xr:uid="{9ADE2488-16F4-485B-9F82-395A9FB43F48}"/>
    <cellStyle name="Comma 2 2 2 2" xfId="33" xr:uid="{08CF7308-389C-4146-A6A9-38EA5167D69A}"/>
    <cellStyle name="Comma 2 2 2 3" xfId="41" xr:uid="{ED4E1DA6-0642-4DF5-855B-8E37DE8FE4AE}"/>
    <cellStyle name="Comma 2 2 3" xfId="31" xr:uid="{41F5849E-8776-490F-AE2A-5B5DEDC8AE68}"/>
    <cellStyle name="Comma 2 3" xfId="27" xr:uid="{96B227FF-8745-4829-A8E5-F162F0156848}"/>
    <cellStyle name="Comma 3" xfId="28" xr:uid="{937DB01D-08C3-4DD4-9201-6AD609DA8EC1}"/>
    <cellStyle name="Comma 4" xfId="35" xr:uid="{E28E4347-5094-45DE-8D47-37B872A02C9A}"/>
    <cellStyle name="Normal" xfId="0" builtinId="0"/>
    <cellStyle name="Normal 2" xfId="4" xr:uid="{00000000-0005-0000-0000-000002000000}"/>
    <cellStyle name="Normal 2 2" xfId="26" xr:uid="{686C9024-F049-4705-A962-4CFF04ED83E1}"/>
    <cellStyle name="Normal 2 2 2" xfId="30" xr:uid="{629F1867-5A1A-4136-857B-E330E7DE332E}"/>
    <cellStyle name="Normal 2 2 2 2" xfId="32" xr:uid="{0585A85C-BCD0-4B35-B971-2D2A5458F7F6}"/>
    <cellStyle name="Normal 2 2 2 2 2" xfId="40" xr:uid="{AAB303A0-43E3-4B94-9C4A-34F5128B677C}"/>
    <cellStyle name="Normal 2 3" xfId="23" xr:uid="{BF2C142B-CCFC-447F-9E8A-24322F47C607}"/>
    <cellStyle name="Normal 2 4" xfId="36" xr:uid="{D3B46502-5F21-44C1-A1A0-39F2C1B34A91}"/>
    <cellStyle name="Normal 2 5" xfId="38" xr:uid="{5F1131A0-7B37-4051-ABB5-4CE223D08CA6}"/>
    <cellStyle name="Normal 3" xfId="9" xr:uid="{00000000-0005-0000-0000-000003000000}"/>
    <cellStyle name="Normal 3 2" xfId="15" xr:uid="{92BDF291-DBE5-4395-9530-787516A02C4E}"/>
    <cellStyle name="Normal 3 2 2" xfId="17" xr:uid="{9A4CD322-8708-4069-A4BD-4C8A6778AFD5}"/>
    <cellStyle name="Normal 3 2 3" xfId="19" xr:uid="{13742DC0-205B-477E-B59E-20925F7433C5}"/>
    <cellStyle name="Normal 3 3" xfId="20" xr:uid="{5E4EC381-38DC-4E70-98C0-5083B01B5F4C}"/>
    <cellStyle name="Normal 3 4" xfId="24" xr:uid="{9B92BC2B-66B3-4153-A82B-87D66F33EBF8}"/>
    <cellStyle name="Normal 4" xfId="21" xr:uid="{92DCA2D8-9757-43F0-A2F5-05DC65BBE413}"/>
    <cellStyle name="Normal 4 2" xfId="25" xr:uid="{3C03A408-2C7C-4B4E-B42B-1130B45FF775}"/>
    <cellStyle name="Normal 5" xfId="16" xr:uid="{535EC8B6-7500-4450-92A6-E9D777E4E933}"/>
    <cellStyle name="Normal 6" xfId="29" xr:uid="{D2E83D50-6525-431F-AAE9-12FE2C52CF43}"/>
    <cellStyle name="Normal 6 2" xfId="34" xr:uid="{EC7497E3-9F4E-4520-ABBC-73D2AE26EA6E}"/>
    <cellStyle name="Normal 6 2 2" xfId="42" xr:uid="{EBAA0733-73DD-4445-A7BF-45577C11A39B}"/>
    <cellStyle name="Normal 7" xfId="22" xr:uid="{058CB133-D5DB-4174-86F2-09F4D8112D37}"/>
    <cellStyle name="Normal 9" xfId="39" xr:uid="{A25E2CEC-C408-41DC-84BC-23B86119F7BE}"/>
    <cellStyle name="Normal_Anexa F 140 146 10.07" xfId="7" xr:uid="{00000000-0005-0000-0000-000004000000}"/>
    <cellStyle name="Normal_F 07" xfId="6" xr:uid="{00000000-0005-0000-0000-000005000000}"/>
    <cellStyle name="Normal_mach03" xfId="3" xr:uid="{00000000-0005-0000-0000-000006000000}"/>
    <cellStyle name="Normal_mach03 2" xfId="11" xr:uid="{00000000-0005-0000-0000-000007000000}"/>
    <cellStyle name="Normal_mach30" xfId="37" xr:uid="{597A4725-B41C-40CE-A075-A53E7E884740}"/>
    <cellStyle name="Normal_mach31" xfId="5" xr:uid="{00000000-0005-0000-0000-000008000000}"/>
    <cellStyle name="Normal_mach31 2" xfId="8" xr:uid="{00000000-0005-0000-0000-000009000000}"/>
    <cellStyle name="Normal_Machete buget 99" xfId="2" xr:uid="{00000000-0005-0000-0000-00000A000000}"/>
    <cellStyle name="Normal_Machete buget 99 2" xfId="10" xr:uid="{00000000-0005-0000-0000-00000B000000}"/>
    <cellStyle name="Percent 2" xfId="12" xr:uid="{00000000-0005-0000-0000-00000C000000}"/>
    <cellStyle name="RowLevel_2" xfId="1" builtinId="1" iLevel="1"/>
  </cellStyles>
  <dxfs count="132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a:extLst>
            <a:ext uri="{FF2B5EF4-FFF2-40B4-BE49-F238E27FC236}">
              <a16:creationId xmlns:a16="http://schemas.microsoft.com/office/drawing/2014/main" id="{17B772E8-9F34-49A5-9416-26737D894E6D}"/>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a:extLst>
            <a:ext uri="{FF2B5EF4-FFF2-40B4-BE49-F238E27FC236}">
              <a16:creationId xmlns:a16="http://schemas.microsoft.com/office/drawing/2014/main" id="{D2C2D874-7819-495B-BBD6-D8CB9680236F}"/>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a:extLst>
            <a:ext uri="{FF2B5EF4-FFF2-40B4-BE49-F238E27FC236}">
              <a16:creationId xmlns:a16="http://schemas.microsoft.com/office/drawing/2014/main" id="{514AF84B-DB5E-4B71-B403-7CAAD8CABB18}"/>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a:extLst>
            <a:ext uri="{FF2B5EF4-FFF2-40B4-BE49-F238E27FC236}">
              <a16:creationId xmlns:a16="http://schemas.microsoft.com/office/drawing/2014/main" id="{1C613B3E-4CB2-4C84-B5DD-F05DBE9794FE}"/>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a:extLst>
            <a:ext uri="{FF2B5EF4-FFF2-40B4-BE49-F238E27FC236}">
              <a16:creationId xmlns:a16="http://schemas.microsoft.com/office/drawing/2014/main" id="{460B7C36-BEEC-40E6-AE4B-539B96525AD9}"/>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a:extLst>
            <a:ext uri="{FF2B5EF4-FFF2-40B4-BE49-F238E27FC236}">
              <a16:creationId xmlns:a16="http://schemas.microsoft.com/office/drawing/2014/main" id="{71E9EDED-2D9F-413C-8AC4-8F935266CBD9}"/>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a:extLst>
            <a:ext uri="{FF2B5EF4-FFF2-40B4-BE49-F238E27FC236}">
              <a16:creationId xmlns:a16="http://schemas.microsoft.com/office/drawing/2014/main" id="{E3795280-E6A7-46CB-AEAB-D426502EDC17}"/>
            </a:ext>
          </a:extLst>
        </xdr:cNvPr>
        <xdr:cNvSpPr>
          <a:spLocks/>
        </xdr:cNvSpPr>
      </xdr:nvSpPr>
      <xdr:spPr bwMode="auto">
        <a:xfrm>
          <a:off x="23622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a:extLst>
            <a:ext uri="{FF2B5EF4-FFF2-40B4-BE49-F238E27FC236}">
              <a16:creationId xmlns:a16="http://schemas.microsoft.com/office/drawing/2014/main" id="{0BC35800-F410-4E2B-9E22-B5113E79DD53}"/>
            </a:ext>
          </a:extLst>
        </xdr:cNvPr>
        <xdr:cNvSpPr>
          <a:spLocks/>
        </xdr:cNvSpPr>
      </xdr:nvSpPr>
      <xdr:spPr bwMode="auto">
        <a:xfrm>
          <a:off x="1771650" y="220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a:extLst>
            <a:ext uri="{FF2B5EF4-FFF2-40B4-BE49-F238E27FC236}">
              <a16:creationId xmlns:a16="http://schemas.microsoft.com/office/drawing/2014/main" id="{0B2A5488-7E12-482C-B77D-5D01861CD159}"/>
            </a:ext>
          </a:extLst>
        </xdr:cNvPr>
        <xdr:cNvSpPr>
          <a:spLocks/>
        </xdr:cNvSpPr>
      </xdr:nvSpPr>
      <xdr:spPr bwMode="auto">
        <a:xfrm>
          <a:off x="1771650" y="220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a:extLst>
            <a:ext uri="{FF2B5EF4-FFF2-40B4-BE49-F238E27FC236}">
              <a16:creationId xmlns:a16="http://schemas.microsoft.com/office/drawing/2014/main" id="{4ABE4298-E6D1-45B4-80C7-411CEB416086}"/>
            </a:ext>
          </a:extLst>
        </xdr:cNvPr>
        <xdr:cNvSpPr>
          <a:spLocks/>
        </xdr:cNvSpPr>
      </xdr:nvSpPr>
      <xdr:spPr bwMode="auto">
        <a:xfrm>
          <a:off x="177165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a:extLst>
            <a:ext uri="{FF2B5EF4-FFF2-40B4-BE49-F238E27FC236}">
              <a16:creationId xmlns:a16="http://schemas.microsoft.com/office/drawing/2014/main" id="{992345CB-59DB-4829-86C3-E334CC8EFAAC}"/>
            </a:ext>
          </a:extLst>
        </xdr:cNvPr>
        <xdr:cNvSpPr>
          <a:spLocks/>
        </xdr:cNvSpPr>
      </xdr:nvSpPr>
      <xdr:spPr bwMode="auto">
        <a:xfrm>
          <a:off x="177165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a:extLst>
            <a:ext uri="{FF2B5EF4-FFF2-40B4-BE49-F238E27FC236}">
              <a16:creationId xmlns:a16="http://schemas.microsoft.com/office/drawing/2014/main" id="{8107BE10-F797-4867-90B8-19D754B063B1}"/>
            </a:ext>
          </a:extLst>
        </xdr:cNvPr>
        <xdr:cNvSpPr>
          <a:spLocks/>
        </xdr:cNvSpPr>
      </xdr:nvSpPr>
      <xdr:spPr bwMode="auto">
        <a:xfrm>
          <a:off x="23622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a:extLst>
            <a:ext uri="{FF2B5EF4-FFF2-40B4-BE49-F238E27FC236}">
              <a16:creationId xmlns:a16="http://schemas.microsoft.com/office/drawing/2014/main" id="{FB352C7F-E4A4-4DB6-83E4-BDF42B068E72}"/>
            </a:ext>
          </a:extLst>
        </xdr:cNvPr>
        <xdr:cNvSpPr>
          <a:spLocks/>
        </xdr:cNvSpPr>
      </xdr:nvSpPr>
      <xdr:spPr bwMode="auto">
        <a:xfrm>
          <a:off x="1771650" y="220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a:extLst>
            <a:ext uri="{FF2B5EF4-FFF2-40B4-BE49-F238E27FC236}">
              <a16:creationId xmlns:a16="http://schemas.microsoft.com/office/drawing/2014/main" id="{50BA4752-DACF-47A2-AC8B-D762188AE86E}"/>
            </a:ext>
          </a:extLst>
        </xdr:cNvPr>
        <xdr:cNvSpPr>
          <a:spLocks/>
        </xdr:cNvSpPr>
      </xdr:nvSpPr>
      <xdr:spPr bwMode="auto">
        <a:xfrm>
          <a:off x="1771650" y="220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a:extLst>
            <a:ext uri="{FF2B5EF4-FFF2-40B4-BE49-F238E27FC236}">
              <a16:creationId xmlns:a16="http://schemas.microsoft.com/office/drawing/2014/main" id="{1D45F1C4-902D-42E8-A62C-1A64F2BD9CD0}"/>
            </a:ext>
          </a:extLst>
        </xdr:cNvPr>
        <xdr:cNvSpPr>
          <a:spLocks/>
        </xdr:cNvSpPr>
      </xdr:nvSpPr>
      <xdr:spPr bwMode="auto">
        <a:xfrm>
          <a:off x="177165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a:extLst>
            <a:ext uri="{FF2B5EF4-FFF2-40B4-BE49-F238E27FC236}">
              <a16:creationId xmlns:a16="http://schemas.microsoft.com/office/drawing/2014/main" id="{A792B71D-24FD-4BBC-8462-F3EE57CDAC68}"/>
            </a:ext>
          </a:extLst>
        </xdr:cNvPr>
        <xdr:cNvSpPr>
          <a:spLocks/>
        </xdr:cNvSpPr>
      </xdr:nvSpPr>
      <xdr:spPr bwMode="auto">
        <a:xfrm>
          <a:off x="177165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a:extLst>
            <a:ext uri="{FF2B5EF4-FFF2-40B4-BE49-F238E27FC236}">
              <a16:creationId xmlns:a16="http://schemas.microsoft.com/office/drawing/2014/main" id="{8F368E8B-E94B-484D-BB0F-4CCA22E7ABA3}"/>
            </a:ext>
          </a:extLst>
        </xdr:cNvPr>
        <xdr:cNvSpPr txBox="1">
          <a:spLocks noChangeArrowheads="1"/>
        </xdr:cNvSpPr>
      </xdr:nvSpPr>
      <xdr:spPr bwMode="auto">
        <a:xfrm>
          <a:off x="1000125" y="417195"/>
          <a:ext cx="740974" cy="306705"/>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a:extLst>
            <a:ext uri="{FF2B5EF4-FFF2-40B4-BE49-F238E27FC236}">
              <a16:creationId xmlns:a16="http://schemas.microsoft.com/office/drawing/2014/main" id="{EBCC5857-8CEC-42F3-B9F8-0C8B58C9DAAB}"/>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2">
          <a:extLst>
            <a:ext uri="{FF2B5EF4-FFF2-40B4-BE49-F238E27FC236}">
              <a16:creationId xmlns:a16="http://schemas.microsoft.com/office/drawing/2014/main" id="{7AB64B3D-D9FE-4D99-AD02-51DE78FF5652}"/>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4">
          <a:extLst>
            <a:ext uri="{FF2B5EF4-FFF2-40B4-BE49-F238E27FC236}">
              <a16:creationId xmlns:a16="http://schemas.microsoft.com/office/drawing/2014/main" id="{7DA180B4-8996-4093-9EAB-5F343116C8BE}"/>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6">
          <a:extLst>
            <a:ext uri="{FF2B5EF4-FFF2-40B4-BE49-F238E27FC236}">
              <a16:creationId xmlns:a16="http://schemas.microsoft.com/office/drawing/2014/main" id="{786BD6D1-0AB0-4D38-8B93-8B25579499A6}"/>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4">
          <a:extLst>
            <a:ext uri="{FF2B5EF4-FFF2-40B4-BE49-F238E27FC236}">
              <a16:creationId xmlns:a16="http://schemas.microsoft.com/office/drawing/2014/main" id="{D3110727-F521-43AA-9FFA-8DA15BA9D66C}"/>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6">
          <a:extLst>
            <a:ext uri="{FF2B5EF4-FFF2-40B4-BE49-F238E27FC236}">
              <a16:creationId xmlns:a16="http://schemas.microsoft.com/office/drawing/2014/main" id="{9B1E2472-47F3-4E45-ADE0-CE52F3C72B04}"/>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a:extLst>
            <a:ext uri="{FF2B5EF4-FFF2-40B4-BE49-F238E27FC236}">
              <a16:creationId xmlns:a16="http://schemas.microsoft.com/office/drawing/2014/main" id="{DF073EA4-8997-4A68-80E8-83A6D07E4389}"/>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a:extLst>
            <a:ext uri="{FF2B5EF4-FFF2-40B4-BE49-F238E27FC236}">
              <a16:creationId xmlns:a16="http://schemas.microsoft.com/office/drawing/2014/main" id="{9E660692-2FBC-4AF7-ADAA-23F76FEAB827}"/>
            </a:ext>
          </a:extLst>
        </xdr:cNvPr>
        <xdr:cNvSpPr>
          <a:spLocks/>
        </xdr:cNvSpPr>
      </xdr:nvSpPr>
      <xdr:spPr bwMode="auto">
        <a:xfrm>
          <a:off x="1181100" y="220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185</xdr:row>
      <xdr:rowOff>0</xdr:rowOff>
    </xdr:from>
    <xdr:to>
      <xdr:col>3</xdr:col>
      <xdr:colOff>19050</xdr:colOff>
      <xdr:row>185</xdr:row>
      <xdr:rowOff>0</xdr:rowOff>
    </xdr:to>
    <xdr:sp macro="" textlink="">
      <xdr:nvSpPr>
        <xdr:cNvPr id="2" name="AutoShape 2">
          <a:extLst>
            <a:ext uri="{FF2B5EF4-FFF2-40B4-BE49-F238E27FC236}">
              <a16:creationId xmlns:a16="http://schemas.microsoft.com/office/drawing/2014/main" id="{00000000-0008-0000-0100-000002000000}"/>
            </a:ext>
          </a:extLst>
        </xdr:cNvPr>
        <xdr:cNvSpPr>
          <a:spLocks/>
        </xdr:cNvSpPr>
      </xdr:nvSpPr>
      <xdr:spPr bwMode="auto">
        <a:xfrm>
          <a:off x="6791325" y="388715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 name="AutoShape 4">
          <a:extLst>
            <a:ext uri="{FF2B5EF4-FFF2-40B4-BE49-F238E27FC236}">
              <a16:creationId xmlns:a16="http://schemas.microsoft.com/office/drawing/2014/main" id="{00000000-0008-0000-0100-000003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343025" y="606425"/>
          <a:ext cx="495300" cy="2063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 name="AutoShape 6">
          <a:extLst>
            <a:ext uri="{FF2B5EF4-FFF2-40B4-BE49-F238E27FC236}">
              <a16:creationId xmlns:a16="http://schemas.microsoft.com/office/drawing/2014/main" id="{00000000-0008-0000-0100-000005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6" name="AutoShape 3">
          <a:extLst>
            <a:ext uri="{FF2B5EF4-FFF2-40B4-BE49-F238E27FC236}">
              <a16:creationId xmlns:a16="http://schemas.microsoft.com/office/drawing/2014/main" id="{00000000-0008-0000-0100-000006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7" name="AutoShape 5">
          <a:extLst>
            <a:ext uri="{FF2B5EF4-FFF2-40B4-BE49-F238E27FC236}">
              <a16:creationId xmlns:a16="http://schemas.microsoft.com/office/drawing/2014/main" id="{00000000-0008-0000-0100-000007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8" name="AutoShape 3">
          <a:extLst>
            <a:ext uri="{FF2B5EF4-FFF2-40B4-BE49-F238E27FC236}">
              <a16:creationId xmlns:a16="http://schemas.microsoft.com/office/drawing/2014/main" id="{00000000-0008-0000-0100-000008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9" name="AutoShape 5">
          <a:extLst>
            <a:ext uri="{FF2B5EF4-FFF2-40B4-BE49-F238E27FC236}">
              <a16:creationId xmlns:a16="http://schemas.microsoft.com/office/drawing/2014/main" id="{00000000-0008-0000-0100-000009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3">
          <a:extLst>
            <a:ext uri="{FF2B5EF4-FFF2-40B4-BE49-F238E27FC236}">
              <a16:creationId xmlns:a16="http://schemas.microsoft.com/office/drawing/2014/main" id="{00000000-0008-0000-0100-00000A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1" name="AutoShape 5">
          <a:extLst>
            <a:ext uri="{FF2B5EF4-FFF2-40B4-BE49-F238E27FC236}">
              <a16:creationId xmlns:a16="http://schemas.microsoft.com/office/drawing/2014/main" id="{00000000-0008-0000-0100-00000B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3">
          <a:extLst>
            <a:ext uri="{FF2B5EF4-FFF2-40B4-BE49-F238E27FC236}">
              <a16:creationId xmlns:a16="http://schemas.microsoft.com/office/drawing/2014/main" id="{00000000-0008-0000-0100-00000C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3" name="AutoShape 5">
          <a:extLst>
            <a:ext uri="{FF2B5EF4-FFF2-40B4-BE49-F238E27FC236}">
              <a16:creationId xmlns:a16="http://schemas.microsoft.com/office/drawing/2014/main" id="{00000000-0008-0000-0100-00000D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14" name="AutoShape 2">
          <a:extLst>
            <a:ext uri="{FF2B5EF4-FFF2-40B4-BE49-F238E27FC236}">
              <a16:creationId xmlns:a16="http://schemas.microsoft.com/office/drawing/2014/main" id="{00000000-0008-0000-0100-00000E000000}"/>
            </a:ext>
          </a:extLst>
        </xdr:cNvPr>
        <xdr:cNvSpPr>
          <a:spLocks/>
        </xdr:cNvSpPr>
      </xdr:nvSpPr>
      <xdr:spPr bwMode="auto">
        <a:xfrm>
          <a:off x="6791325" y="388715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15" name="AutoShape 4">
          <a:extLst>
            <a:ext uri="{FF2B5EF4-FFF2-40B4-BE49-F238E27FC236}">
              <a16:creationId xmlns:a16="http://schemas.microsoft.com/office/drawing/2014/main" id="{00000000-0008-0000-0100-00000F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 name="Text Box 5">
          <a:extLst>
            <a:ext uri="{FF2B5EF4-FFF2-40B4-BE49-F238E27FC236}">
              <a16:creationId xmlns:a16="http://schemas.microsoft.com/office/drawing/2014/main" id="{00000000-0008-0000-0100-000010000000}"/>
            </a:ext>
          </a:extLst>
        </xdr:cNvPr>
        <xdr:cNvSpPr txBox="1">
          <a:spLocks noChangeArrowheads="1"/>
        </xdr:cNvSpPr>
      </xdr:nvSpPr>
      <xdr:spPr bwMode="auto">
        <a:xfrm>
          <a:off x="1343025" y="606425"/>
          <a:ext cx="495300" cy="2063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17" name="AutoShape 6">
          <a:extLst>
            <a:ext uri="{FF2B5EF4-FFF2-40B4-BE49-F238E27FC236}">
              <a16:creationId xmlns:a16="http://schemas.microsoft.com/office/drawing/2014/main" id="{00000000-0008-0000-0100-000011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8" name="AutoShape 3">
          <a:extLst>
            <a:ext uri="{FF2B5EF4-FFF2-40B4-BE49-F238E27FC236}">
              <a16:creationId xmlns:a16="http://schemas.microsoft.com/office/drawing/2014/main" id="{00000000-0008-0000-0100-000012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9" name="AutoShape 5">
          <a:extLst>
            <a:ext uri="{FF2B5EF4-FFF2-40B4-BE49-F238E27FC236}">
              <a16:creationId xmlns:a16="http://schemas.microsoft.com/office/drawing/2014/main" id="{00000000-0008-0000-0100-000013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0" name="AutoShape 3">
          <a:extLst>
            <a:ext uri="{FF2B5EF4-FFF2-40B4-BE49-F238E27FC236}">
              <a16:creationId xmlns:a16="http://schemas.microsoft.com/office/drawing/2014/main" id="{00000000-0008-0000-0100-000014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1" name="AutoShape 5">
          <a:extLst>
            <a:ext uri="{FF2B5EF4-FFF2-40B4-BE49-F238E27FC236}">
              <a16:creationId xmlns:a16="http://schemas.microsoft.com/office/drawing/2014/main" id="{00000000-0008-0000-0100-000015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2" name="AutoShape 3">
          <a:extLst>
            <a:ext uri="{FF2B5EF4-FFF2-40B4-BE49-F238E27FC236}">
              <a16:creationId xmlns:a16="http://schemas.microsoft.com/office/drawing/2014/main" id="{00000000-0008-0000-0100-000016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3" name="AutoShape 5">
          <a:extLst>
            <a:ext uri="{FF2B5EF4-FFF2-40B4-BE49-F238E27FC236}">
              <a16:creationId xmlns:a16="http://schemas.microsoft.com/office/drawing/2014/main" id="{00000000-0008-0000-0100-000017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4" name="AutoShape 3">
          <a:extLst>
            <a:ext uri="{FF2B5EF4-FFF2-40B4-BE49-F238E27FC236}">
              <a16:creationId xmlns:a16="http://schemas.microsoft.com/office/drawing/2014/main" id="{00000000-0008-0000-0100-000018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5" name="AutoShape 5">
          <a:extLst>
            <a:ext uri="{FF2B5EF4-FFF2-40B4-BE49-F238E27FC236}">
              <a16:creationId xmlns:a16="http://schemas.microsoft.com/office/drawing/2014/main" id="{00000000-0008-0000-0100-000019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26" name="AutoShape 2">
          <a:extLst>
            <a:ext uri="{FF2B5EF4-FFF2-40B4-BE49-F238E27FC236}">
              <a16:creationId xmlns:a16="http://schemas.microsoft.com/office/drawing/2014/main" id="{00000000-0008-0000-0100-00001A000000}"/>
            </a:ext>
          </a:extLst>
        </xdr:cNvPr>
        <xdr:cNvSpPr>
          <a:spLocks/>
        </xdr:cNvSpPr>
      </xdr:nvSpPr>
      <xdr:spPr bwMode="auto">
        <a:xfrm>
          <a:off x="6791325" y="388715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27" name="AutoShape 4">
          <a:extLst>
            <a:ext uri="{FF2B5EF4-FFF2-40B4-BE49-F238E27FC236}">
              <a16:creationId xmlns:a16="http://schemas.microsoft.com/office/drawing/2014/main" id="{00000000-0008-0000-0100-00001B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 name="Text Box 5">
          <a:extLst>
            <a:ext uri="{FF2B5EF4-FFF2-40B4-BE49-F238E27FC236}">
              <a16:creationId xmlns:a16="http://schemas.microsoft.com/office/drawing/2014/main" id="{00000000-0008-0000-0100-00001C000000}"/>
            </a:ext>
          </a:extLst>
        </xdr:cNvPr>
        <xdr:cNvSpPr txBox="1">
          <a:spLocks noChangeArrowheads="1"/>
        </xdr:cNvSpPr>
      </xdr:nvSpPr>
      <xdr:spPr bwMode="auto">
        <a:xfrm>
          <a:off x="1343025" y="606425"/>
          <a:ext cx="495300" cy="2063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29" name="AutoShape 6">
          <a:extLst>
            <a:ext uri="{FF2B5EF4-FFF2-40B4-BE49-F238E27FC236}">
              <a16:creationId xmlns:a16="http://schemas.microsoft.com/office/drawing/2014/main" id="{00000000-0008-0000-0100-00001D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0" name="AutoShape 3">
          <a:extLst>
            <a:ext uri="{FF2B5EF4-FFF2-40B4-BE49-F238E27FC236}">
              <a16:creationId xmlns:a16="http://schemas.microsoft.com/office/drawing/2014/main" id="{00000000-0008-0000-0100-00001E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1" name="AutoShape 5">
          <a:extLst>
            <a:ext uri="{FF2B5EF4-FFF2-40B4-BE49-F238E27FC236}">
              <a16:creationId xmlns:a16="http://schemas.microsoft.com/office/drawing/2014/main" id="{00000000-0008-0000-0100-00001F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2" name="AutoShape 3">
          <a:extLst>
            <a:ext uri="{FF2B5EF4-FFF2-40B4-BE49-F238E27FC236}">
              <a16:creationId xmlns:a16="http://schemas.microsoft.com/office/drawing/2014/main" id="{00000000-0008-0000-0100-000020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3" name="AutoShape 5">
          <a:extLst>
            <a:ext uri="{FF2B5EF4-FFF2-40B4-BE49-F238E27FC236}">
              <a16:creationId xmlns:a16="http://schemas.microsoft.com/office/drawing/2014/main" id="{00000000-0008-0000-0100-000021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4" name="AutoShape 3">
          <a:extLst>
            <a:ext uri="{FF2B5EF4-FFF2-40B4-BE49-F238E27FC236}">
              <a16:creationId xmlns:a16="http://schemas.microsoft.com/office/drawing/2014/main" id="{00000000-0008-0000-0100-000022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5" name="AutoShape 5">
          <a:extLst>
            <a:ext uri="{FF2B5EF4-FFF2-40B4-BE49-F238E27FC236}">
              <a16:creationId xmlns:a16="http://schemas.microsoft.com/office/drawing/2014/main" id="{00000000-0008-0000-0100-000023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6" name="AutoShape 3">
          <a:extLst>
            <a:ext uri="{FF2B5EF4-FFF2-40B4-BE49-F238E27FC236}">
              <a16:creationId xmlns:a16="http://schemas.microsoft.com/office/drawing/2014/main" id="{00000000-0008-0000-0100-000024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7" name="AutoShape 5">
          <a:extLst>
            <a:ext uri="{FF2B5EF4-FFF2-40B4-BE49-F238E27FC236}">
              <a16:creationId xmlns:a16="http://schemas.microsoft.com/office/drawing/2014/main" id="{00000000-0008-0000-0100-000025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38" name="AutoShape 2">
          <a:extLst>
            <a:ext uri="{FF2B5EF4-FFF2-40B4-BE49-F238E27FC236}">
              <a16:creationId xmlns:a16="http://schemas.microsoft.com/office/drawing/2014/main" id="{00000000-0008-0000-0100-000026000000}"/>
            </a:ext>
          </a:extLst>
        </xdr:cNvPr>
        <xdr:cNvSpPr>
          <a:spLocks/>
        </xdr:cNvSpPr>
      </xdr:nvSpPr>
      <xdr:spPr bwMode="auto">
        <a:xfrm>
          <a:off x="6791325" y="388715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9" name="AutoShape 4">
          <a:extLst>
            <a:ext uri="{FF2B5EF4-FFF2-40B4-BE49-F238E27FC236}">
              <a16:creationId xmlns:a16="http://schemas.microsoft.com/office/drawing/2014/main" id="{00000000-0008-0000-0100-000027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 name="Text Box 5">
          <a:extLst>
            <a:ext uri="{FF2B5EF4-FFF2-40B4-BE49-F238E27FC236}">
              <a16:creationId xmlns:a16="http://schemas.microsoft.com/office/drawing/2014/main" id="{00000000-0008-0000-0100-000028000000}"/>
            </a:ext>
          </a:extLst>
        </xdr:cNvPr>
        <xdr:cNvSpPr txBox="1">
          <a:spLocks noChangeArrowheads="1"/>
        </xdr:cNvSpPr>
      </xdr:nvSpPr>
      <xdr:spPr bwMode="auto">
        <a:xfrm>
          <a:off x="1343025" y="606425"/>
          <a:ext cx="495300" cy="2063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41" name="AutoShape 6">
          <a:extLst>
            <a:ext uri="{FF2B5EF4-FFF2-40B4-BE49-F238E27FC236}">
              <a16:creationId xmlns:a16="http://schemas.microsoft.com/office/drawing/2014/main" id="{00000000-0008-0000-0100-000029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2" name="AutoShape 3">
          <a:extLst>
            <a:ext uri="{FF2B5EF4-FFF2-40B4-BE49-F238E27FC236}">
              <a16:creationId xmlns:a16="http://schemas.microsoft.com/office/drawing/2014/main" id="{00000000-0008-0000-0100-00002A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3" name="AutoShape 5">
          <a:extLst>
            <a:ext uri="{FF2B5EF4-FFF2-40B4-BE49-F238E27FC236}">
              <a16:creationId xmlns:a16="http://schemas.microsoft.com/office/drawing/2014/main" id="{00000000-0008-0000-0100-00002B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4" name="AutoShape 3">
          <a:extLst>
            <a:ext uri="{FF2B5EF4-FFF2-40B4-BE49-F238E27FC236}">
              <a16:creationId xmlns:a16="http://schemas.microsoft.com/office/drawing/2014/main" id="{00000000-0008-0000-0100-00002C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5" name="AutoShape 5">
          <a:extLst>
            <a:ext uri="{FF2B5EF4-FFF2-40B4-BE49-F238E27FC236}">
              <a16:creationId xmlns:a16="http://schemas.microsoft.com/office/drawing/2014/main" id="{00000000-0008-0000-0100-00002D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6" name="AutoShape 3">
          <a:extLst>
            <a:ext uri="{FF2B5EF4-FFF2-40B4-BE49-F238E27FC236}">
              <a16:creationId xmlns:a16="http://schemas.microsoft.com/office/drawing/2014/main" id="{00000000-0008-0000-0100-00002E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7" name="AutoShape 5">
          <a:extLst>
            <a:ext uri="{FF2B5EF4-FFF2-40B4-BE49-F238E27FC236}">
              <a16:creationId xmlns:a16="http://schemas.microsoft.com/office/drawing/2014/main" id="{00000000-0008-0000-0100-00002F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8" name="AutoShape 3">
          <a:extLst>
            <a:ext uri="{FF2B5EF4-FFF2-40B4-BE49-F238E27FC236}">
              <a16:creationId xmlns:a16="http://schemas.microsoft.com/office/drawing/2014/main" id="{00000000-0008-0000-0100-000030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9" name="AutoShape 5">
          <a:extLst>
            <a:ext uri="{FF2B5EF4-FFF2-40B4-BE49-F238E27FC236}">
              <a16:creationId xmlns:a16="http://schemas.microsoft.com/office/drawing/2014/main" id="{00000000-0008-0000-0100-000031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50" name="AutoShape 2">
          <a:extLst>
            <a:ext uri="{FF2B5EF4-FFF2-40B4-BE49-F238E27FC236}">
              <a16:creationId xmlns:a16="http://schemas.microsoft.com/office/drawing/2014/main" id="{00000000-0008-0000-0100-000032000000}"/>
            </a:ext>
          </a:extLst>
        </xdr:cNvPr>
        <xdr:cNvSpPr>
          <a:spLocks/>
        </xdr:cNvSpPr>
      </xdr:nvSpPr>
      <xdr:spPr bwMode="auto">
        <a:xfrm>
          <a:off x="6791325" y="388715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51" name="AutoShape 4">
          <a:extLst>
            <a:ext uri="{FF2B5EF4-FFF2-40B4-BE49-F238E27FC236}">
              <a16:creationId xmlns:a16="http://schemas.microsoft.com/office/drawing/2014/main" id="{00000000-0008-0000-0100-000033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 name="Text Box 5">
          <a:extLst>
            <a:ext uri="{FF2B5EF4-FFF2-40B4-BE49-F238E27FC236}">
              <a16:creationId xmlns:a16="http://schemas.microsoft.com/office/drawing/2014/main" id="{00000000-0008-0000-0100-000034000000}"/>
            </a:ext>
          </a:extLst>
        </xdr:cNvPr>
        <xdr:cNvSpPr txBox="1">
          <a:spLocks noChangeArrowheads="1"/>
        </xdr:cNvSpPr>
      </xdr:nvSpPr>
      <xdr:spPr bwMode="auto">
        <a:xfrm>
          <a:off x="1343025" y="606425"/>
          <a:ext cx="495300" cy="2063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3" name="AutoShape 6">
          <a:extLst>
            <a:ext uri="{FF2B5EF4-FFF2-40B4-BE49-F238E27FC236}">
              <a16:creationId xmlns:a16="http://schemas.microsoft.com/office/drawing/2014/main" id="{00000000-0008-0000-0100-000035000000}"/>
            </a:ext>
          </a:extLst>
        </xdr:cNvPr>
        <xdr:cNvSpPr>
          <a:spLocks/>
        </xdr:cNvSpPr>
      </xdr:nvSpPr>
      <xdr:spPr bwMode="auto">
        <a:xfrm>
          <a:off x="6791325" y="3983355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4" name="AutoShape 3">
          <a:extLst>
            <a:ext uri="{FF2B5EF4-FFF2-40B4-BE49-F238E27FC236}">
              <a16:creationId xmlns:a16="http://schemas.microsoft.com/office/drawing/2014/main" id="{00000000-0008-0000-0100-000036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5" name="AutoShape 5">
          <a:extLst>
            <a:ext uri="{FF2B5EF4-FFF2-40B4-BE49-F238E27FC236}">
              <a16:creationId xmlns:a16="http://schemas.microsoft.com/office/drawing/2014/main" id="{00000000-0008-0000-0100-000037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6" name="AutoShape 3">
          <a:extLst>
            <a:ext uri="{FF2B5EF4-FFF2-40B4-BE49-F238E27FC236}">
              <a16:creationId xmlns:a16="http://schemas.microsoft.com/office/drawing/2014/main" id="{00000000-0008-0000-0100-000038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7" name="AutoShape 5">
          <a:extLst>
            <a:ext uri="{FF2B5EF4-FFF2-40B4-BE49-F238E27FC236}">
              <a16:creationId xmlns:a16="http://schemas.microsoft.com/office/drawing/2014/main" id="{00000000-0008-0000-0100-000039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8" name="AutoShape 3">
          <a:extLst>
            <a:ext uri="{FF2B5EF4-FFF2-40B4-BE49-F238E27FC236}">
              <a16:creationId xmlns:a16="http://schemas.microsoft.com/office/drawing/2014/main" id="{00000000-0008-0000-0100-00003A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9" name="AutoShape 5">
          <a:extLst>
            <a:ext uri="{FF2B5EF4-FFF2-40B4-BE49-F238E27FC236}">
              <a16:creationId xmlns:a16="http://schemas.microsoft.com/office/drawing/2014/main" id="{00000000-0008-0000-0100-00003B0000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0" name="AutoShape 3">
          <a:extLst>
            <a:ext uri="{FF2B5EF4-FFF2-40B4-BE49-F238E27FC236}">
              <a16:creationId xmlns:a16="http://schemas.microsoft.com/office/drawing/2014/main" id="{00000000-0008-0000-0100-00003C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1" name="AutoShape 5">
          <a:extLst>
            <a:ext uri="{FF2B5EF4-FFF2-40B4-BE49-F238E27FC236}">
              <a16:creationId xmlns:a16="http://schemas.microsoft.com/office/drawing/2014/main" id="{00000000-0008-0000-0100-00003D000000}"/>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0</xdr:rowOff>
    </xdr:to>
    <xdr:sp macro="" textlink="">
      <xdr:nvSpPr>
        <xdr:cNvPr id="2" name="AutoShape 2">
          <a:extLst>
            <a:ext uri="{FF2B5EF4-FFF2-40B4-BE49-F238E27FC236}">
              <a16:creationId xmlns:a16="http://schemas.microsoft.com/office/drawing/2014/main" id="{5ECE6DC0-B19A-422E-BC26-D9F660B992C5}"/>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3" name="AutoShape 4">
          <a:extLst>
            <a:ext uri="{FF2B5EF4-FFF2-40B4-BE49-F238E27FC236}">
              <a16:creationId xmlns:a16="http://schemas.microsoft.com/office/drawing/2014/main" id="{AA7AB41F-F1B3-4EB9-81E1-3D064DB171A8}"/>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4" name="AutoShape 6">
          <a:extLst>
            <a:ext uri="{FF2B5EF4-FFF2-40B4-BE49-F238E27FC236}">
              <a16:creationId xmlns:a16="http://schemas.microsoft.com/office/drawing/2014/main" id="{D20CC824-360D-4AC3-97EF-F8024C189D30}"/>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5" name="AutoShape 2">
          <a:extLst>
            <a:ext uri="{FF2B5EF4-FFF2-40B4-BE49-F238E27FC236}">
              <a16:creationId xmlns:a16="http://schemas.microsoft.com/office/drawing/2014/main" id="{9C232FEA-2239-4192-8A05-2CD194337AE7}"/>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6" name="AutoShape 4">
          <a:extLst>
            <a:ext uri="{FF2B5EF4-FFF2-40B4-BE49-F238E27FC236}">
              <a16:creationId xmlns:a16="http://schemas.microsoft.com/office/drawing/2014/main" id="{3A5BE622-ABB6-4FCC-9551-BCB23492E698}"/>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7" name="AutoShape 6">
          <a:extLst>
            <a:ext uri="{FF2B5EF4-FFF2-40B4-BE49-F238E27FC236}">
              <a16:creationId xmlns:a16="http://schemas.microsoft.com/office/drawing/2014/main" id="{28749E30-47F7-4AF2-9601-CE2C79D83553}"/>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9</xdr:row>
      <xdr:rowOff>0</xdr:rowOff>
    </xdr:from>
    <xdr:to>
      <xdr:col>4</xdr:col>
      <xdr:colOff>19050</xdr:colOff>
      <xdr:row>9</xdr:row>
      <xdr:rowOff>0</xdr:rowOff>
    </xdr:to>
    <xdr:sp macro="" textlink="">
      <xdr:nvSpPr>
        <xdr:cNvPr id="8" name="AutoShape 2">
          <a:extLst>
            <a:ext uri="{FF2B5EF4-FFF2-40B4-BE49-F238E27FC236}">
              <a16:creationId xmlns:a16="http://schemas.microsoft.com/office/drawing/2014/main" id="{D6DD2619-F723-496A-B661-8D55E5290CC5}"/>
            </a:ext>
          </a:extLst>
        </xdr:cNvPr>
        <xdr:cNvSpPr>
          <a:spLocks/>
        </xdr:cNvSpPr>
      </xdr:nvSpPr>
      <xdr:spPr bwMode="auto">
        <a:xfrm>
          <a:off x="2362200" y="26193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9" name="AutoShape 3">
          <a:extLst>
            <a:ext uri="{FF2B5EF4-FFF2-40B4-BE49-F238E27FC236}">
              <a16:creationId xmlns:a16="http://schemas.microsoft.com/office/drawing/2014/main" id="{6408B931-A16C-4D59-9016-517B9E92B90D}"/>
            </a:ext>
          </a:extLst>
        </xdr:cNvPr>
        <xdr:cNvSpPr>
          <a:spLocks/>
        </xdr:cNvSpPr>
      </xdr:nvSpPr>
      <xdr:spPr bwMode="auto">
        <a:xfrm>
          <a:off x="1771650" y="2381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10" name="AutoShape 5">
          <a:extLst>
            <a:ext uri="{FF2B5EF4-FFF2-40B4-BE49-F238E27FC236}">
              <a16:creationId xmlns:a16="http://schemas.microsoft.com/office/drawing/2014/main" id="{7DAFCA52-5963-4495-92FB-A8387B31CE88}"/>
            </a:ext>
          </a:extLst>
        </xdr:cNvPr>
        <xdr:cNvSpPr>
          <a:spLocks/>
        </xdr:cNvSpPr>
      </xdr:nvSpPr>
      <xdr:spPr bwMode="auto">
        <a:xfrm>
          <a:off x="1771650" y="2381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11" name="AutoShape 3">
          <a:extLst>
            <a:ext uri="{FF2B5EF4-FFF2-40B4-BE49-F238E27FC236}">
              <a16:creationId xmlns:a16="http://schemas.microsoft.com/office/drawing/2014/main" id="{6176FC74-4A67-4C62-ADC2-A1B0085FE2FC}"/>
            </a:ext>
          </a:extLst>
        </xdr:cNvPr>
        <xdr:cNvSpPr>
          <a:spLocks/>
        </xdr:cNvSpPr>
      </xdr:nvSpPr>
      <xdr:spPr bwMode="auto">
        <a:xfrm>
          <a:off x="1771650" y="23812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12" name="AutoShape 5">
          <a:extLst>
            <a:ext uri="{FF2B5EF4-FFF2-40B4-BE49-F238E27FC236}">
              <a16:creationId xmlns:a16="http://schemas.microsoft.com/office/drawing/2014/main" id="{B0525621-F65F-4EF5-9BBE-DF81228D642A}"/>
            </a:ext>
          </a:extLst>
        </xdr:cNvPr>
        <xdr:cNvSpPr>
          <a:spLocks/>
        </xdr:cNvSpPr>
      </xdr:nvSpPr>
      <xdr:spPr bwMode="auto">
        <a:xfrm>
          <a:off x="1771650" y="23812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9</xdr:row>
      <xdr:rowOff>0</xdr:rowOff>
    </xdr:from>
    <xdr:to>
      <xdr:col>4</xdr:col>
      <xdr:colOff>19050</xdr:colOff>
      <xdr:row>9</xdr:row>
      <xdr:rowOff>0</xdr:rowOff>
    </xdr:to>
    <xdr:sp macro="" textlink="">
      <xdr:nvSpPr>
        <xdr:cNvPr id="13" name="AutoShape 2">
          <a:extLst>
            <a:ext uri="{FF2B5EF4-FFF2-40B4-BE49-F238E27FC236}">
              <a16:creationId xmlns:a16="http://schemas.microsoft.com/office/drawing/2014/main" id="{DA94E2A2-F729-4377-9276-F15419A7604D}"/>
            </a:ext>
          </a:extLst>
        </xdr:cNvPr>
        <xdr:cNvSpPr>
          <a:spLocks/>
        </xdr:cNvSpPr>
      </xdr:nvSpPr>
      <xdr:spPr bwMode="auto">
        <a:xfrm>
          <a:off x="2362200" y="26193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14" name="AutoShape 3">
          <a:extLst>
            <a:ext uri="{FF2B5EF4-FFF2-40B4-BE49-F238E27FC236}">
              <a16:creationId xmlns:a16="http://schemas.microsoft.com/office/drawing/2014/main" id="{ADC6DFC2-5307-46FE-9596-CF38245696EA}"/>
            </a:ext>
          </a:extLst>
        </xdr:cNvPr>
        <xdr:cNvSpPr>
          <a:spLocks/>
        </xdr:cNvSpPr>
      </xdr:nvSpPr>
      <xdr:spPr bwMode="auto">
        <a:xfrm>
          <a:off x="1771650" y="2381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15" name="AutoShape 5">
          <a:extLst>
            <a:ext uri="{FF2B5EF4-FFF2-40B4-BE49-F238E27FC236}">
              <a16:creationId xmlns:a16="http://schemas.microsoft.com/office/drawing/2014/main" id="{CBE77664-7367-40C7-BFF4-16743F00844C}"/>
            </a:ext>
          </a:extLst>
        </xdr:cNvPr>
        <xdr:cNvSpPr>
          <a:spLocks/>
        </xdr:cNvSpPr>
      </xdr:nvSpPr>
      <xdr:spPr bwMode="auto">
        <a:xfrm>
          <a:off x="1771650" y="2381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16" name="AutoShape 3">
          <a:extLst>
            <a:ext uri="{FF2B5EF4-FFF2-40B4-BE49-F238E27FC236}">
              <a16:creationId xmlns:a16="http://schemas.microsoft.com/office/drawing/2014/main" id="{08C874F4-79C2-4FFC-9F65-AA861F260559}"/>
            </a:ext>
          </a:extLst>
        </xdr:cNvPr>
        <xdr:cNvSpPr>
          <a:spLocks/>
        </xdr:cNvSpPr>
      </xdr:nvSpPr>
      <xdr:spPr bwMode="auto">
        <a:xfrm>
          <a:off x="1771650" y="23812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17" name="AutoShape 5">
          <a:extLst>
            <a:ext uri="{FF2B5EF4-FFF2-40B4-BE49-F238E27FC236}">
              <a16:creationId xmlns:a16="http://schemas.microsoft.com/office/drawing/2014/main" id="{B4526156-F22C-42EB-B038-CB94592E6FD9}"/>
            </a:ext>
          </a:extLst>
        </xdr:cNvPr>
        <xdr:cNvSpPr>
          <a:spLocks/>
        </xdr:cNvSpPr>
      </xdr:nvSpPr>
      <xdr:spPr bwMode="auto">
        <a:xfrm>
          <a:off x="1771650" y="23812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a:extLst>
            <a:ext uri="{FF2B5EF4-FFF2-40B4-BE49-F238E27FC236}">
              <a16:creationId xmlns:a16="http://schemas.microsoft.com/office/drawing/2014/main" id="{2509D2BE-7AFD-4068-84BA-CB51EAA42EAB}"/>
            </a:ext>
          </a:extLst>
        </xdr:cNvPr>
        <xdr:cNvSpPr txBox="1">
          <a:spLocks noChangeArrowheads="1"/>
        </xdr:cNvSpPr>
      </xdr:nvSpPr>
      <xdr:spPr bwMode="auto">
        <a:xfrm>
          <a:off x="1000125" y="493395"/>
          <a:ext cx="740974" cy="344805"/>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9</xdr:row>
      <xdr:rowOff>0</xdr:rowOff>
    </xdr:from>
    <xdr:to>
      <xdr:col>2</xdr:col>
      <xdr:colOff>9525</xdr:colOff>
      <xdr:row>9</xdr:row>
      <xdr:rowOff>0</xdr:rowOff>
    </xdr:to>
    <xdr:sp macro="" textlink="">
      <xdr:nvSpPr>
        <xdr:cNvPr id="19" name="AutoShape 2">
          <a:extLst>
            <a:ext uri="{FF2B5EF4-FFF2-40B4-BE49-F238E27FC236}">
              <a16:creationId xmlns:a16="http://schemas.microsoft.com/office/drawing/2014/main" id="{A4B11ECF-B66E-4053-A4C7-8B46D93BDF0E}"/>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0" name="AutoShape 2">
          <a:extLst>
            <a:ext uri="{FF2B5EF4-FFF2-40B4-BE49-F238E27FC236}">
              <a16:creationId xmlns:a16="http://schemas.microsoft.com/office/drawing/2014/main" id="{049E513D-49B2-413F-BA74-60BA3DDDAF37}"/>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1" name="AutoShape 4">
          <a:extLst>
            <a:ext uri="{FF2B5EF4-FFF2-40B4-BE49-F238E27FC236}">
              <a16:creationId xmlns:a16="http://schemas.microsoft.com/office/drawing/2014/main" id="{E373F4C6-365C-4965-AF6C-DE51EF6BF2E2}"/>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2" name="AutoShape 6">
          <a:extLst>
            <a:ext uri="{FF2B5EF4-FFF2-40B4-BE49-F238E27FC236}">
              <a16:creationId xmlns:a16="http://schemas.microsoft.com/office/drawing/2014/main" id="{054C6BE8-AB39-4D76-A938-E7C3239092D6}"/>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3" name="AutoShape 4">
          <a:extLst>
            <a:ext uri="{FF2B5EF4-FFF2-40B4-BE49-F238E27FC236}">
              <a16:creationId xmlns:a16="http://schemas.microsoft.com/office/drawing/2014/main" id="{DE48930B-E088-4C6D-9C03-F17C9CC7231F}"/>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4" name="AutoShape 6">
          <a:extLst>
            <a:ext uri="{FF2B5EF4-FFF2-40B4-BE49-F238E27FC236}">
              <a16:creationId xmlns:a16="http://schemas.microsoft.com/office/drawing/2014/main" id="{71EF07BF-21E4-4C9C-A4CB-FCB6DB997EE2}"/>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5" name="AutoShape 2">
          <a:extLst>
            <a:ext uri="{FF2B5EF4-FFF2-40B4-BE49-F238E27FC236}">
              <a16:creationId xmlns:a16="http://schemas.microsoft.com/office/drawing/2014/main" id="{75439B43-5B8F-4714-84FA-1107CF83C417}"/>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9</xdr:row>
      <xdr:rowOff>0</xdr:rowOff>
    </xdr:from>
    <xdr:to>
      <xdr:col>2</xdr:col>
      <xdr:colOff>9525</xdr:colOff>
      <xdr:row>9</xdr:row>
      <xdr:rowOff>0</xdr:rowOff>
    </xdr:to>
    <xdr:sp macro="" textlink="">
      <xdr:nvSpPr>
        <xdr:cNvPr id="26" name="AutoShape 2">
          <a:extLst>
            <a:ext uri="{FF2B5EF4-FFF2-40B4-BE49-F238E27FC236}">
              <a16:creationId xmlns:a16="http://schemas.microsoft.com/office/drawing/2014/main" id="{9C749E57-D571-4D8D-BC39-07CD5061F58C}"/>
            </a:ext>
          </a:extLst>
        </xdr:cNvPr>
        <xdr:cNvSpPr>
          <a:spLocks/>
        </xdr:cNvSpPr>
      </xdr:nvSpPr>
      <xdr:spPr bwMode="auto">
        <a:xfrm>
          <a:off x="1181100" y="26193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187</xdr:row>
      <xdr:rowOff>0</xdr:rowOff>
    </xdr:from>
    <xdr:to>
      <xdr:col>3</xdr:col>
      <xdr:colOff>19050</xdr:colOff>
      <xdr:row>187</xdr:row>
      <xdr:rowOff>0</xdr:rowOff>
    </xdr:to>
    <xdr:sp macro="" textlink="">
      <xdr:nvSpPr>
        <xdr:cNvPr id="2" name="AutoShape 2">
          <a:extLst>
            <a:ext uri="{FF2B5EF4-FFF2-40B4-BE49-F238E27FC236}">
              <a16:creationId xmlns:a16="http://schemas.microsoft.com/office/drawing/2014/main" id="{85B12755-7386-4EC8-A4E7-DB3044903FFC}"/>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3" name="AutoShape 4">
          <a:extLst>
            <a:ext uri="{FF2B5EF4-FFF2-40B4-BE49-F238E27FC236}">
              <a16:creationId xmlns:a16="http://schemas.microsoft.com/office/drawing/2014/main" id="{0B012A94-55A6-4F0D-A79D-89BCADC24894}"/>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 name="Text Box 5">
          <a:extLst>
            <a:ext uri="{FF2B5EF4-FFF2-40B4-BE49-F238E27FC236}">
              <a16:creationId xmlns:a16="http://schemas.microsoft.com/office/drawing/2014/main" id="{1F2D8C63-EAC8-4785-B8F3-99CC43B2BB38}"/>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 name="AutoShape 6">
          <a:extLst>
            <a:ext uri="{FF2B5EF4-FFF2-40B4-BE49-F238E27FC236}">
              <a16:creationId xmlns:a16="http://schemas.microsoft.com/office/drawing/2014/main" id="{60DFE0B4-6600-41E1-BE34-F38E08CDF91C}"/>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 name="AutoShape 3">
          <a:extLst>
            <a:ext uri="{FF2B5EF4-FFF2-40B4-BE49-F238E27FC236}">
              <a16:creationId xmlns:a16="http://schemas.microsoft.com/office/drawing/2014/main" id="{339BF846-F809-4D50-AE22-9267E0E3813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 name="AutoShape 5">
          <a:extLst>
            <a:ext uri="{FF2B5EF4-FFF2-40B4-BE49-F238E27FC236}">
              <a16:creationId xmlns:a16="http://schemas.microsoft.com/office/drawing/2014/main" id="{F802C838-4BB5-4A17-B143-9DECCDD7EBF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8" name="AutoShape 3">
          <a:extLst>
            <a:ext uri="{FF2B5EF4-FFF2-40B4-BE49-F238E27FC236}">
              <a16:creationId xmlns:a16="http://schemas.microsoft.com/office/drawing/2014/main" id="{035BA10D-8BD4-4DFF-A2C3-E19938224FB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9" name="AutoShape 5">
          <a:extLst>
            <a:ext uri="{FF2B5EF4-FFF2-40B4-BE49-F238E27FC236}">
              <a16:creationId xmlns:a16="http://schemas.microsoft.com/office/drawing/2014/main" id="{F9600378-05BF-4C9E-AC24-CEDDE581457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0" name="AutoShape 3">
          <a:extLst>
            <a:ext uri="{FF2B5EF4-FFF2-40B4-BE49-F238E27FC236}">
              <a16:creationId xmlns:a16="http://schemas.microsoft.com/office/drawing/2014/main" id="{5CCFBB25-EC81-4A22-9991-168CB61524E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1" name="AutoShape 5">
          <a:extLst>
            <a:ext uri="{FF2B5EF4-FFF2-40B4-BE49-F238E27FC236}">
              <a16:creationId xmlns:a16="http://schemas.microsoft.com/office/drawing/2014/main" id="{49FC12C6-D5CB-4879-8442-8A72C2301D2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2" name="AutoShape 3">
          <a:extLst>
            <a:ext uri="{FF2B5EF4-FFF2-40B4-BE49-F238E27FC236}">
              <a16:creationId xmlns:a16="http://schemas.microsoft.com/office/drawing/2014/main" id="{C0411C01-1803-4487-A40F-CB4D9AC24F5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3" name="AutoShape 5">
          <a:extLst>
            <a:ext uri="{FF2B5EF4-FFF2-40B4-BE49-F238E27FC236}">
              <a16:creationId xmlns:a16="http://schemas.microsoft.com/office/drawing/2014/main" id="{D96A449D-0224-4D5B-9151-E7E64063A9D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4" name="AutoShape 2">
          <a:extLst>
            <a:ext uri="{FF2B5EF4-FFF2-40B4-BE49-F238E27FC236}">
              <a16:creationId xmlns:a16="http://schemas.microsoft.com/office/drawing/2014/main" id="{402509AF-63BF-4867-BBD3-A4E8222D6C57}"/>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5" name="AutoShape 4">
          <a:extLst>
            <a:ext uri="{FF2B5EF4-FFF2-40B4-BE49-F238E27FC236}">
              <a16:creationId xmlns:a16="http://schemas.microsoft.com/office/drawing/2014/main" id="{1BC7C2BF-2525-4DDF-B61F-4A8CB176822F}"/>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 name="Text Box 5">
          <a:extLst>
            <a:ext uri="{FF2B5EF4-FFF2-40B4-BE49-F238E27FC236}">
              <a16:creationId xmlns:a16="http://schemas.microsoft.com/office/drawing/2014/main" id="{5496F96D-A0F4-4B17-B5A3-52DEDCFFEE02}"/>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7" name="AutoShape 6">
          <a:extLst>
            <a:ext uri="{FF2B5EF4-FFF2-40B4-BE49-F238E27FC236}">
              <a16:creationId xmlns:a16="http://schemas.microsoft.com/office/drawing/2014/main" id="{BDF0EFFE-5FA8-468F-AB9E-002A43157BB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8" name="AutoShape 3">
          <a:extLst>
            <a:ext uri="{FF2B5EF4-FFF2-40B4-BE49-F238E27FC236}">
              <a16:creationId xmlns:a16="http://schemas.microsoft.com/office/drawing/2014/main" id="{37EAC620-80FE-42A5-9AF8-87447DA14A0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9" name="AutoShape 5">
          <a:extLst>
            <a:ext uri="{FF2B5EF4-FFF2-40B4-BE49-F238E27FC236}">
              <a16:creationId xmlns:a16="http://schemas.microsoft.com/office/drawing/2014/main" id="{2C88F23F-D175-464E-98F9-C0F7487CB0F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0" name="AutoShape 3">
          <a:extLst>
            <a:ext uri="{FF2B5EF4-FFF2-40B4-BE49-F238E27FC236}">
              <a16:creationId xmlns:a16="http://schemas.microsoft.com/office/drawing/2014/main" id="{718E1B8A-F8F2-4A59-A55D-85056254521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1" name="AutoShape 5">
          <a:extLst>
            <a:ext uri="{FF2B5EF4-FFF2-40B4-BE49-F238E27FC236}">
              <a16:creationId xmlns:a16="http://schemas.microsoft.com/office/drawing/2014/main" id="{5A3B32AC-1B9A-468B-B491-15393B1A581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2" name="AutoShape 3">
          <a:extLst>
            <a:ext uri="{FF2B5EF4-FFF2-40B4-BE49-F238E27FC236}">
              <a16:creationId xmlns:a16="http://schemas.microsoft.com/office/drawing/2014/main" id="{6591B188-CE1A-478B-B2C7-F52D3FE8F7E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3" name="AutoShape 5">
          <a:extLst>
            <a:ext uri="{FF2B5EF4-FFF2-40B4-BE49-F238E27FC236}">
              <a16:creationId xmlns:a16="http://schemas.microsoft.com/office/drawing/2014/main" id="{E78DBDE3-2044-4F76-817C-9B8646DE24C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4" name="AutoShape 3">
          <a:extLst>
            <a:ext uri="{FF2B5EF4-FFF2-40B4-BE49-F238E27FC236}">
              <a16:creationId xmlns:a16="http://schemas.microsoft.com/office/drawing/2014/main" id="{B118977B-F19A-4C1C-93BC-67AECD82144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5" name="AutoShape 5">
          <a:extLst>
            <a:ext uri="{FF2B5EF4-FFF2-40B4-BE49-F238E27FC236}">
              <a16:creationId xmlns:a16="http://schemas.microsoft.com/office/drawing/2014/main" id="{64C67052-23AE-40AA-9943-64209F0A28E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26" name="AutoShape 2">
          <a:extLst>
            <a:ext uri="{FF2B5EF4-FFF2-40B4-BE49-F238E27FC236}">
              <a16:creationId xmlns:a16="http://schemas.microsoft.com/office/drawing/2014/main" id="{B6745474-1F3D-4C29-8CCB-FCE34665E6B5}"/>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27" name="AutoShape 4">
          <a:extLst>
            <a:ext uri="{FF2B5EF4-FFF2-40B4-BE49-F238E27FC236}">
              <a16:creationId xmlns:a16="http://schemas.microsoft.com/office/drawing/2014/main" id="{2FC2806A-5196-4BD1-BA5A-091C3D40DD5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 name="Text Box 5">
          <a:extLst>
            <a:ext uri="{FF2B5EF4-FFF2-40B4-BE49-F238E27FC236}">
              <a16:creationId xmlns:a16="http://schemas.microsoft.com/office/drawing/2014/main" id="{BD603E0F-6A4D-4712-BB83-5A579D7A8CA8}"/>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29" name="AutoShape 6">
          <a:extLst>
            <a:ext uri="{FF2B5EF4-FFF2-40B4-BE49-F238E27FC236}">
              <a16:creationId xmlns:a16="http://schemas.microsoft.com/office/drawing/2014/main" id="{C000EB23-929D-42E7-8453-098B7AC50E9A}"/>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0" name="AutoShape 3">
          <a:extLst>
            <a:ext uri="{FF2B5EF4-FFF2-40B4-BE49-F238E27FC236}">
              <a16:creationId xmlns:a16="http://schemas.microsoft.com/office/drawing/2014/main" id="{D0BB85EF-8655-4776-ADB4-EBB7E96C398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1" name="AutoShape 5">
          <a:extLst>
            <a:ext uri="{FF2B5EF4-FFF2-40B4-BE49-F238E27FC236}">
              <a16:creationId xmlns:a16="http://schemas.microsoft.com/office/drawing/2014/main" id="{29983914-4D2A-44F9-A3AC-18CF38EC97D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2" name="AutoShape 3">
          <a:extLst>
            <a:ext uri="{FF2B5EF4-FFF2-40B4-BE49-F238E27FC236}">
              <a16:creationId xmlns:a16="http://schemas.microsoft.com/office/drawing/2014/main" id="{9B6CF2D4-4473-4A78-B9E3-F74C406770E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3" name="AutoShape 5">
          <a:extLst>
            <a:ext uri="{FF2B5EF4-FFF2-40B4-BE49-F238E27FC236}">
              <a16:creationId xmlns:a16="http://schemas.microsoft.com/office/drawing/2014/main" id="{D1600DEF-C6E6-4EA7-A19A-F7792423B2E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4" name="AutoShape 3">
          <a:extLst>
            <a:ext uri="{FF2B5EF4-FFF2-40B4-BE49-F238E27FC236}">
              <a16:creationId xmlns:a16="http://schemas.microsoft.com/office/drawing/2014/main" id="{2BF4E194-7C74-4BEB-8705-6CF500F46CE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5" name="AutoShape 5">
          <a:extLst>
            <a:ext uri="{FF2B5EF4-FFF2-40B4-BE49-F238E27FC236}">
              <a16:creationId xmlns:a16="http://schemas.microsoft.com/office/drawing/2014/main" id="{662702CD-DAC8-4524-BECC-0CEAD474936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6" name="AutoShape 3">
          <a:extLst>
            <a:ext uri="{FF2B5EF4-FFF2-40B4-BE49-F238E27FC236}">
              <a16:creationId xmlns:a16="http://schemas.microsoft.com/office/drawing/2014/main" id="{390E472D-06DC-4F58-A178-5ABBEFD2CF0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7" name="AutoShape 5">
          <a:extLst>
            <a:ext uri="{FF2B5EF4-FFF2-40B4-BE49-F238E27FC236}">
              <a16:creationId xmlns:a16="http://schemas.microsoft.com/office/drawing/2014/main" id="{02F496F5-894E-41DA-8ECF-E198E2BFEE4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38" name="AutoShape 2">
          <a:extLst>
            <a:ext uri="{FF2B5EF4-FFF2-40B4-BE49-F238E27FC236}">
              <a16:creationId xmlns:a16="http://schemas.microsoft.com/office/drawing/2014/main" id="{C444230D-8132-4693-A103-A07917B07773}"/>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39" name="AutoShape 4">
          <a:extLst>
            <a:ext uri="{FF2B5EF4-FFF2-40B4-BE49-F238E27FC236}">
              <a16:creationId xmlns:a16="http://schemas.microsoft.com/office/drawing/2014/main" id="{BA828D3C-CE02-443D-9899-DCA81DF01F7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 name="Text Box 5">
          <a:extLst>
            <a:ext uri="{FF2B5EF4-FFF2-40B4-BE49-F238E27FC236}">
              <a16:creationId xmlns:a16="http://schemas.microsoft.com/office/drawing/2014/main" id="{4D8701C7-4B9E-4606-A845-25792C85F252}"/>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1" name="AutoShape 6">
          <a:extLst>
            <a:ext uri="{FF2B5EF4-FFF2-40B4-BE49-F238E27FC236}">
              <a16:creationId xmlns:a16="http://schemas.microsoft.com/office/drawing/2014/main" id="{7AC7B467-04C2-441E-9569-FA1C53AEC54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2" name="AutoShape 3">
          <a:extLst>
            <a:ext uri="{FF2B5EF4-FFF2-40B4-BE49-F238E27FC236}">
              <a16:creationId xmlns:a16="http://schemas.microsoft.com/office/drawing/2014/main" id="{BEF9527C-A005-4AE7-8CE2-29EEAE340BA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3" name="AutoShape 5">
          <a:extLst>
            <a:ext uri="{FF2B5EF4-FFF2-40B4-BE49-F238E27FC236}">
              <a16:creationId xmlns:a16="http://schemas.microsoft.com/office/drawing/2014/main" id="{B8952709-8A10-40BA-AB06-9704396B0AA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4" name="AutoShape 3">
          <a:extLst>
            <a:ext uri="{FF2B5EF4-FFF2-40B4-BE49-F238E27FC236}">
              <a16:creationId xmlns:a16="http://schemas.microsoft.com/office/drawing/2014/main" id="{D9A485DD-BD15-4499-8310-52009CD34D9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5" name="AutoShape 5">
          <a:extLst>
            <a:ext uri="{FF2B5EF4-FFF2-40B4-BE49-F238E27FC236}">
              <a16:creationId xmlns:a16="http://schemas.microsoft.com/office/drawing/2014/main" id="{6F2EE0B9-28F4-4B54-9A34-5A6B53936B2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6" name="AutoShape 3">
          <a:extLst>
            <a:ext uri="{FF2B5EF4-FFF2-40B4-BE49-F238E27FC236}">
              <a16:creationId xmlns:a16="http://schemas.microsoft.com/office/drawing/2014/main" id="{6C7CD79F-0AAA-4C33-B444-5EEAD92A58F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7" name="AutoShape 5">
          <a:extLst>
            <a:ext uri="{FF2B5EF4-FFF2-40B4-BE49-F238E27FC236}">
              <a16:creationId xmlns:a16="http://schemas.microsoft.com/office/drawing/2014/main" id="{D73E8A22-8F9D-4A13-BED6-1AF14D3C1AD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8" name="AutoShape 3">
          <a:extLst>
            <a:ext uri="{FF2B5EF4-FFF2-40B4-BE49-F238E27FC236}">
              <a16:creationId xmlns:a16="http://schemas.microsoft.com/office/drawing/2014/main" id="{1A2D7D6F-C1D4-4602-9FD8-971581100D0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9" name="AutoShape 5">
          <a:extLst>
            <a:ext uri="{FF2B5EF4-FFF2-40B4-BE49-F238E27FC236}">
              <a16:creationId xmlns:a16="http://schemas.microsoft.com/office/drawing/2014/main" id="{CE06A76B-8B4A-4A62-BA6A-B1081AE3463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0" name="AutoShape 2">
          <a:extLst>
            <a:ext uri="{FF2B5EF4-FFF2-40B4-BE49-F238E27FC236}">
              <a16:creationId xmlns:a16="http://schemas.microsoft.com/office/drawing/2014/main" id="{0C3EDEAB-0849-47C3-B06A-3828C765D36D}"/>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1" name="AutoShape 4">
          <a:extLst>
            <a:ext uri="{FF2B5EF4-FFF2-40B4-BE49-F238E27FC236}">
              <a16:creationId xmlns:a16="http://schemas.microsoft.com/office/drawing/2014/main" id="{5182616F-9EB4-4077-AC0C-4BFCEE48234E}"/>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 name="Text Box 5">
          <a:extLst>
            <a:ext uri="{FF2B5EF4-FFF2-40B4-BE49-F238E27FC236}">
              <a16:creationId xmlns:a16="http://schemas.microsoft.com/office/drawing/2014/main" id="{E1B75C94-C0B3-4D85-8AD6-0A749C122B6D}"/>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3" name="AutoShape 6">
          <a:extLst>
            <a:ext uri="{FF2B5EF4-FFF2-40B4-BE49-F238E27FC236}">
              <a16:creationId xmlns:a16="http://schemas.microsoft.com/office/drawing/2014/main" id="{0738F1F8-FE28-4EE3-9A8D-58C56F83F824}"/>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4" name="AutoShape 3">
          <a:extLst>
            <a:ext uri="{FF2B5EF4-FFF2-40B4-BE49-F238E27FC236}">
              <a16:creationId xmlns:a16="http://schemas.microsoft.com/office/drawing/2014/main" id="{A2A99D83-1121-48FC-A8D3-EDD1FB8B72A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5" name="AutoShape 5">
          <a:extLst>
            <a:ext uri="{FF2B5EF4-FFF2-40B4-BE49-F238E27FC236}">
              <a16:creationId xmlns:a16="http://schemas.microsoft.com/office/drawing/2014/main" id="{88B86953-4B94-45AD-9FBC-583EDCB30A4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6" name="AutoShape 3">
          <a:extLst>
            <a:ext uri="{FF2B5EF4-FFF2-40B4-BE49-F238E27FC236}">
              <a16:creationId xmlns:a16="http://schemas.microsoft.com/office/drawing/2014/main" id="{2FCF5943-3B51-4232-B1F0-010791E6C81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7" name="AutoShape 5">
          <a:extLst>
            <a:ext uri="{FF2B5EF4-FFF2-40B4-BE49-F238E27FC236}">
              <a16:creationId xmlns:a16="http://schemas.microsoft.com/office/drawing/2014/main" id="{73A4A2D3-C307-48EF-9EB5-A30B3D977D1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8" name="AutoShape 3">
          <a:extLst>
            <a:ext uri="{FF2B5EF4-FFF2-40B4-BE49-F238E27FC236}">
              <a16:creationId xmlns:a16="http://schemas.microsoft.com/office/drawing/2014/main" id="{A7EBA82E-A3E2-4227-BB35-8E8CF7DA814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9" name="AutoShape 5">
          <a:extLst>
            <a:ext uri="{FF2B5EF4-FFF2-40B4-BE49-F238E27FC236}">
              <a16:creationId xmlns:a16="http://schemas.microsoft.com/office/drawing/2014/main" id="{AA1B3171-679C-41B7-A30F-BEBE40B2845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0" name="AutoShape 3">
          <a:extLst>
            <a:ext uri="{FF2B5EF4-FFF2-40B4-BE49-F238E27FC236}">
              <a16:creationId xmlns:a16="http://schemas.microsoft.com/office/drawing/2014/main" id="{CA05EA89-295F-4CA1-8653-036737440EA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1" name="AutoShape 5">
          <a:extLst>
            <a:ext uri="{FF2B5EF4-FFF2-40B4-BE49-F238E27FC236}">
              <a16:creationId xmlns:a16="http://schemas.microsoft.com/office/drawing/2014/main" id="{978D4C94-6295-46AB-A0D1-46D30B635BC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2" name="AutoShape 2">
          <a:extLst>
            <a:ext uri="{FF2B5EF4-FFF2-40B4-BE49-F238E27FC236}">
              <a16:creationId xmlns:a16="http://schemas.microsoft.com/office/drawing/2014/main" id="{1BBEFC6B-B8AF-413B-AB96-454855DFE8E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3" name="AutoShape 4">
          <a:extLst>
            <a:ext uri="{FF2B5EF4-FFF2-40B4-BE49-F238E27FC236}">
              <a16:creationId xmlns:a16="http://schemas.microsoft.com/office/drawing/2014/main" id="{939F1FD2-461C-4207-9191-A7F537B3D0A6}"/>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4" name="Text Box 5">
          <a:extLst>
            <a:ext uri="{FF2B5EF4-FFF2-40B4-BE49-F238E27FC236}">
              <a16:creationId xmlns:a16="http://schemas.microsoft.com/office/drawing/2014/main" id="{9F4E3B2F-3C22-4910-95D6-7E04B5FA52A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5" name="AutoShape 6">
          <a:extLst>
            <a:ext uri="{FF2B5EF4-FFF2-40B4-BE49-F238E27FC236}">
              <a16:creationId xmlns:a16="http://schemas.microsoft.com/office/drawing/2014/main" id="{C9EC4557-22DA-498A-BBFD-6DE71B915205}"/>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6" name="AutoShape 3">
          <a:extLst>
            <a:ext uri="{FF2B5EF4-FFF2-40B4-BE49-F238E27FC236}">
              <a16:creationId xmlns:a16="http://schemas.microsoft.com/office/drawing/2014/main" id="{765BFE0A-FE8C-4916-99F7-9658D61CDA4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7" name="AutoShape 5">
          <a:extLst>
            <a:ext uri="{FF2B5EF4-FFF2-40B4-BE49-F238E27FC236}">
              <a16:creationId xmlns:a16="http://schemas.microsoft.com/office/drawing/2014/main" id="{78847987-745A-44AE-A775-ACD5EB10B99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8" name="AutoShape 3">
          <a:extLst>
            <a:ext uri="{FF2B5EF4-FFF2-40B4-BE49-F238E27FC236}">
              <a16:creationId xmlns:a16="http://schemas.microsoft.com/office/drawing/2014/main" id="{C4173B0E-9140-4AB0-B51D-0D1AE4A674B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9" name="AutoShape 5">
          <a:extLst>
            <a:ext uri="{FF2B5EF4-FFF2-40B4-BE49-F238E27FC236}">
              <a16:creationId xmlns:a16="http://schemas.microsoft.com/office/drawing/2014/main" id="{5A4F8691-E4E7-45A3-8AAE-469E6DC5D94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0" name="AutoShape 3">
          <a:extLst>
            <a:ext uri="{FF2B5EF4-FFF2-40B4-BE49-F238E27FC236}">
              <a16:creationId xmlns:a16="http://schemas.microsoft.com/office/drawing/2014/main" id="{92F2A4BF-E0B8-443B-85DE-402EE6EE0C1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1" name="AutoShape 5">
          <a:extLst>
            <a:ext uri="{FF2B5EF4-FFF2-40B4-BE49-F238E27FC236}">
              <a16:creationId xmlns:a16="http://schemas.microsoft.com/office/drawing/2014/main" id="{90723EB7-5478-41F0-9DDD-395FE9E0E61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2" name="AutoShape 3">
          <a:extLst>
            <a:ext uri="{FF2B5EF4-FFF2-40B4-BE49-F238E27FC236}">
              <a16:creationId xmlns:a16="http://schemas.microsoft.com/office/drawing/2014/main" id="{71749ECD-867C-4295-99AC-4CBF6A9C7FA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3" name="AutoShape 5">
          <a:extLst>
            <a:ext uri="{FF2B5EF4-FFF2-40B4-BE49-F238E27FC236}">
              <a16:creationId xmlns:a16="http://schemas.microsoft.com/office/drawing/2014/main" id="{E0641F92-B67F-46E0-8752-9D1D8EEBA05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74" name="AutoShape 2">
          <a:extLst>
            <a:ext uri="{FF2B5EF4-FFF2-40B4-BE49-F238E27FC236}">
              <a16:creationId xmlns:a16="http://schemas.microsoft.com/office/drawing/2014/main" id="{BC83D8D5-F1EF-4004-B5C3-4685ED0C5042}"/>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75" name="AutoShape 4">
          <a:extLst>
            <a:ext uri="{FF2B5EF4-FFF2-40B4-BE49-F238E27FC236}">
              <a16:creationId xmlns:a16="http://schemas.microsoft.com/office/drawing/2014/main" id="{50C3B914-9BAD-491C-A450-0134BB4DE273}"/>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76" name="Text Box 5">
          <a:extLst>
            <a:ext uri="{FF2B5EF4-FFF2-40B4-BE49-F238E27FC236}">
              <a16:creationId xmlns:a16="http://schemas.microsoft.com/office/drawing/2014/main" id="{EF9EFA1E-1E29-45D6-BFB7-9C365D611C27}"/>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77" name="AutoShape 6">
          <a:extLst>
            <a:ext uri="{FF2B5EF4-FFF2-40B4-BE49-F238E27FC236}">
              <a16:creationId xmlns:a16="http://schemas.microsoft.com/office/drawing/2014/main" id="{502D928F-64BF-4B1B-A9E3-A7832FAA555A}"/>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8" name="AutoShape 3">
          <a:extLst>
            <a:ext uri="{FF2B5EF4-FFF2-40B4-BE49-F238E27FC236}">
              <a16:creationId xmlns:a16="http://schemas.microsoft.com/office/drawing/2014/main" id="{A77C44DC-7AB4-4696-B35B-874E93E3E83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9" name="AutoShape 5">
          <a:extLst>
            <a:ext uri="{FF2B5EF4-FFF2-40B4-BE49-F238E27FC236}">
              <a16:creationId xmlns:a16="http://schemas.microsoft.com/office/drawing/2014/main" id="{BE823C20-E036-43DA-ABD2-0F11513AC7E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80" name="AutoShape 3">
          <a:extLst>
            <a:ext uri="{FF2B5EF4-FFF2-40B4-BE49-F238E27FC236}">
              <a16:creationId xmlns:a16="http://schemas.microsoft.com/office/drawing/2014/main" id="{E1842ECA-D53A-4733-94AB-01443884E7C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81" name="AutoShape 5">
          <a:extLst>
            <a:ext uri="{FF2B5EF4-FFF2-40B4-BE49-F238E27FC236}">
              <a16:creationId xmlns:a16="http://schemas.microsoft.com/office/drawing/2014/main" id="{DE1A8B98-A6BB-43DB-8F4B-34C495B0EA3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82" name="AutoShape 3">
          <a:extLst>
            <a:ext uri="{FF2B5EF4-FFF2-40B4-BE49-F238E27FC236}">
              <a16:creationId xmlns:a16="http://schemas.microsoft.com/office/drawing/2014/main" id="{C390751F-F820-4B87-BBEE-9B3C2BB7887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83" name="AutoShape 5">
          <a:extLst>
            <a:ext uri="{FF2B5EF4-FFF2-40B4-BE49-F238E27FC236}">
              <a16:creationId xmlns:a16="http://schemas.microsoft.com/office/drawing/2014/main" id="{71384FB7-77ED-444C-A38A-37C90DFAC65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84" name="AutoShape 3">
          <a:extLst>
            <a:ext uri="{FF2B5EF4-FFF2-40B4-BE49-F238E27FC236}">
              <a16:creationId xmlns:a16="http://schemas.microsoft.com/office/drawing/2014/main" id="{AD6288CB-E441-4761-AE4B-5C421107494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85" name="AutoShape 5">
          <a:extLst>
            <a:ext uri="{FF2B5EF4-FFF2-40B4-BE49-F238E27FC236}">
              <a16:creationId xmlns:a16="http://schemas.microsoft.com/office/drawing/2014/main" id="{D9EC47D1-D12F-4093-AC13-6D07D11B37B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86" name="AutoShape 2">
          <a:extLst>
            <a:ext uri="{FF2B5EF4-FFF2-40B4-BE49-F238E27FC236}">
              <a16:creationId xmlns:a16="http://schemas.microsoft.com/office/drawing/2014/main" id="{644587E6-1D2A-4AD6-B0BE-917816B80370}"/>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87" name="AutoShape 4">
          <a:extLst>
            <a:ext uri="{FF2B5EF4-FFF2-40B4-BE49-F238E27FC236}">
              <a16:creationId xmlns:a16="http://schemas.microsoft.com/office/drawing/2014/main" id="{9CCFCD44-0E67-48E7-B095-B351B873BB1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88" name="Text Box 5">
          <a:extLst>
            <a:ext uri="{FF2B5EF4-FFF2-40B4-BE49-F238E27FC236}">
              <a16:creationId xmlns:a16="http://schemas.microsoft.com/office/drawing/2014/main" id="{CD11C873-5728-4CBB-944D-24A64BD152A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89" name="AutoShape 6">
          <a:extLst>
            <a:ext uri="{FF2B5EF4-FFF2-40B4-BE49-F238E27FC236}">
              <a16:creationId xmlns:a16="http://schemas.microsoft.com/office/drawing/2014/main" id="{36390B33-16A7-43CA-B6AD-2AC07F588643}"/>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90" name="AutoShape 3">
          <a:extLst>
            <a:ext uri="{FF2B5EF4-FFF2-40B4-BE49-F238E27FC236}">
              <a16:creationId xmlns:a16="http://schemas.microsoft.com/office/drawing/2014/main" id="{CB99E2A4-0047-4589-84EB-5C728F04B15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91" name="AutoShape 5">
          <a:extLst>
            <a:ext uri="{FF2B5EF4-FFF2-40B4-BE49-F238E27FC236}">
              <a16:creationId xmlns:a16="http://schemas.microsoft.com/office/drawing/2014/main" id="{F9A62527-49B0-4B65-A236-CCAFBD8A8C5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92" name="AutoShape 3">
          <a:extLst>
            <a:ext uri="{FF2B5EF4-FFF2-40B4-BE49-F238E27FC236}">
              <a16:creationId xmlns:a16="http://schemas.microsoft.com/office/drawing/2014/main" id="{447565E0-0672-45B0-98FA-93593006B34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93" name="AutoShape 5">
          <a:extLst>
            <a:ext uri="{FF2B5EF4-FFF2-40B4-BE49-F238E27FC236}">
              <a16:creationId xmlns:a16="http://schemas.microsoft.com/office/drawing/2014/main" id="{65E74B93-9C4D-483C-A73D-45C819E065B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94" name="AutoShape 3">
          <a:extLst>
            <a:ext uri="{FF2B5EF4-FFF2-40B4-BE49-F238E27FC236}">
              <a16:creationId xmlns:a16="http://schemas.microsoft.com/office/drawing/2014/main" id="{09295F9A-F1FD-4356-B84A-C2AFDCDCF73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95" name="AutoShape 5">
          <a:extLst>
            <a:ext uri="{FF2B5EF4-FFF2-40B4-BE49-F238E27FC236}">
              <a16:creationId xmlns:a16="http://schemas.microsoft.com/office/drawing/2014/main" id="{CB169F3A-E9F6-425A-BC9C-6946B235153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96" name="AutoShape 3">
          <a:extLst>
            <a:ext uri="{FF2B5EF4-FFF2-40B4-BE49-F238E27FC236}">
              <a16:creationId xmlns:a16="http://schemas.microsoft.com/office/drawing/2014/main" id="{F3050456-23E5-449E-8EAD-F9FEB65DE8B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97" name="AutoShape 5">
          <a:extLst>
            <a:ext uri="{FF2B5EF4-FFF2-40B4-BE49-F238E27FC236}">
              <a16:creationId xmlns:a16="http://schemas.microsoft.com/office/drawing/2014/main" id="{096C2BF3-7734-422A-8C6E-EAA5B41029F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98" name="AutoShape 2">
          <a:extLst>
            <a:ext uri="{FF2B5EF4-FFF2-40B4-BE49-F238E27FC236}">
              <a16:creationId xmlns:a16="http://schemas.microsoft.com/office/drawing/2014/main" id="{643FE7E0-4162-4363-93B5-64C07EE50BE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99" name="AutoShape 4">
          <a:extLst>
            <a:ext uri="{FF2B5EF4-FFF2-40B4-BE49-F238E27FC236}">
              <a16:creationId xmlns:a16="http://schemas.microsoft.com/office/drawing/2014/main" id="{88194596-6399-4A23-A72F-BAAB79C159D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00" name="Text Box 5">
          <a:extLst>
            <a:ext uri="{FF2B5EF4-FFF2-40B4-BE49-F238E27FC236}">
              <a16:creationId xmlns:a16="http://schemas.microsoft.com/office/drawing/2014/main" id="{64B61E58-ABA6-44B5-8C4B-C9F3A898DEC8}"/>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01" name="AutoShape 6">
          <a:extLst>
            <a:ext uri="{FF2B5EF4-FFF2-40B4-BE49-F238E27FC236}">
              <a16:creationId xmlns:a16="http://schemas.microsoft.com/office/drawing/2014/main" id="{D128826F-8212-442F-9887-408EC9078AA7}"/>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02" name="AutoShape 3">
          <a:extLst>
            <a:ext uri="{FF2B5EF4-FFF2-40B4-BE49-F238E27FC236}">
              <a16:creationId xmlns:a16="http://schemas.microsoft.com/office/drawing/2014/main" id="{46EE1621-2704-4E9E-BB6E-350B26B5D18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03" name="AutoShape 5">
          <a:extLst>
            <a:ext uri="{FF2B5EF4-FFF2-40B4-BE49-F238E27FC236}">
              <a16:creationId xmlns:a16="http://schemas.microsoft.com/office/drawing/2014/main" id="{FD9D5C4B-6A16-4C60-A70C-05D8466C150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04" name="AutoShape 3">
          <a:extLst>
            <a:ext uri="{FF2B5EF4-FFF2-40B4-BE49-F238E27FC236}">
              <a16:creationId xmlns:a16="http://schemas.microsoft.com/office/drawing/2014/main" id="{5DD6E2AE-1634-467E-A03A-1C141ED682F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05" name="AutoShape 5">
          <a:extLst>
            <a:ext uri="{FF2B5EF4-FFF2-40B4-BE49-F238E27FC236}">
              <a16:creationId xmlns:a16="http://schemas.microsoft.com/office/drawing/2014/main" id="{D51711E0-02BE-4B25-BAFE-86EC94E656B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06" name="AutoShape 3">
          <a:extLst>
            <a:ext uri="{FF2B5EF4-FFF2-40B4-BE49-F238E27FC236}">
              <a16:creationId xmlns:a16="http://schemas.microsoft.com/office/drawing/2014/main" id="{0FE48F55-245E-4D27-B60F-DB25D13DC8B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07" name="AutoShape 5">
          <a:extLst>
            <a:ext uri="{FF2B5EF4-FFF2-40B4-BE49-F238E27FC236}">
              <a16:creationId xmlns:a16="http://schemas.microsoft.com/office/drawing/2014/main" id="{26EB2AEF-D34F-4DDE-9BCB-5951AB20FF3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08" name="AutoShape 3">
          <a:extLst>
            <a:ext uri="{FF2B5EF4-FFF2-40B4-BE49-F238E27FC236}">
              <a16:creationId xmlns:a16="http://schemas.microsoft.com/office/drawing/2014/main" id="{9D6F11F3-99A5-45DE-8BCA-D423CE278AF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09" name="AutoShape 5">
          <a:extLst>
            <a:ext uri="{FF2B5EF4-FFF2-40B4-BE49-F238E27FC236}">
              <a16:creationId xmlns:a16="http://schemas.microsoft.com/office/drawing/2014/main" id="{0D404014-DE18-41B0-B9AA-E1A8B35CC71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10" name="AutoShape 2">
          <a:extLst>
            <a:ext uri="{FF2B5EF4-FFF2-40B4-BE49-F238E27FC236}">
              <a16:creationId xmlns:a16="http://schemas.microsoft.com/office/drawing/2014/main" id="{065188D0-805C-4D89-B98C-4670EC6369FD}"/>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11" name="AutoShape 4">
          <a:extLst>
            <a:ext uri="{FF2B5EF4-FFF2-40B4-BE49-F238E27FC236}">
              <a16:creationId xmlns:a16="http://schemas.microsoft.com/office/drawing/2014/main" id="{B881EEF8-A7E7-42E8-BB58-D3FD01F1661C}"/>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12" name="Text Box 5">
          <a:extLst>
            <a:ext uri="{FF2B5EF4-FFF2-40B4-BE49-F238E27FC236}">
              <a16:creationId xmlns:a16="http://schemas.microsoft.com/office/drawing/2014/main" id="{E7D73AB2-FF7D-4618-BFA6-920ACD83769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13" name="AutoShape 6">
          <a:extLst>
            <a:ext uri="{FF2B5EF4-FFF2-40B4-BE49-F238E27FC236}">
              <a16:creationId xmlns:a16="http://schemas.microsoft.com/office/drawing/2014/main" id="{9E99A5F4-6460-4B92-89F8-CF1753AE867E}"/>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14" name="AutoShape 3">
          <a:extLst>
            <a:ext uri="{FF2B5EF4-FFF2-40B4-BE49-F238E27FC236}">
              <a16:creationId xmlns:a16="http://schemas.microsoft.com/office/drawing/2014/main" id="{7CC5B4CF-967B-44CA-8166-DF8DC563A11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15" name="AutoShape 5">
          <a:extLst>
            <a:ext uri="{FF2B5EF4-FFF2-40B4-BE49-F238E27FC236}">
              <a16:creationId xmlns:a16="http://schemas.microsoft.com/office/drawing/2014/main" id="{5387D7BE-BF34-42D7-95C5-D0569A433F3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16" name="AutoShape 3">
          <a:extLst>
            <a:ext uri="{FF2B5EF4-FFF2-40B4-BE49-F238E27FC236}">
              <a16:creationId xmlns:a16="http://schemas.microsoft.com/office/drawing/2014/main" id="{75A4E63F-DCEA-4A4D-BF66-D79010DF4B7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17" name="AutoShape 5">
          <a:extLst>
            <a:ext uri="{FF2B5EF4-FFF2-40B4-BE49-F238E27FC236}">
              <a16:creationId xmlns:a16="http://schemas.microsoft.com/office/drawing/2014/main" id="{5DE1F6C3-1AE2-4FA6-8787-50DD7E5E206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18" name="AutoShape 3">
          <a:extLst>
            <a:ext uri="{FF2B5EF4-FFF2-40B4-BE49-F238E27FC236}">
              <a16:creationId xmlns:a16="http://schemas.microsoft.com/office/drawing/2014/main" id="{EF78EDD0-F834-45F8-9007-BBD670428AA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19" name="AutoShape 5">
          <a:extLst>
            <a:ext uri="{FF2B5EF4-FFF2-40B4-BE49-F238E27FC236}">
              <a16:creationId xmlns:a16="http://schemas.microsoft.com/office/drawing/2014/main" id="{BC4E557E-B7AA-489A-B7CC-6117D7111A4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20" name="AutoShape 3">
          <a:extLst>
            <a:ext uri="{FF2B5EF4-FFF2-40B4-BE49-F238E27FC236}">
              <a16:creationId xmlns:a16="http://schemas.microsoft.com/office/drawing/2014/main" id="{5380BA79-2F93-44BA-90D7-0A92327C94A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21" name="AutoShape 5">
          <a:extLst>
            <a:ext uri="{FF2B5EF4-FFF2-40B4-BE49-F238E27FC236}">
              <a16:creationId xmlns:a16="http://schemas.microsoft.com/office/drawing/2014/main" id="{4E6C7A3A-491B-48E1-9FB6-B3E36FFBAB6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22" name="AutoShape 2">
          <a:extLst>
            <a:ext uri="{FF2B5EF4-FFF2-40B4-BE49-F238E27FC236}">
              <a16:creationId xmlns:a16="http://schemas.microsoft.com/office/drawing/2014/main" id="{0AC655B6-D07C-4C20-90E6-156FF239A9F0}"/>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23" name="AutoShape 4">
          <a:extLst>
            <a:ext uri="{FF2B5EF4-FFF2-40B4-BE49-F238E27FC236}">
              <a16:creationId xmlns:a16="http://schemas.microsoft.com/office/drawing/2014/main" id="{2765F5A0-4927-487C-B091-0FF0883BBCC0}"/>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24" name="Text Box 5">
          <a:extLst>
            <a:ext uri="{FF2B5EF4-FFF2-40B4-BE49-F238E27FC236}">
              <a16:creationId xmlns:a16="http://schemas.microsoft.com/office/drawing/2014/main" id="{904EC7E8-BF75-4A0D-97C4-AC57A7CB63E8}"/>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25" name="AutoShape 6">
          <a:extLst>
            <a:ext uri="{FF2B5EF4-FFF2-40B4-BE49-F238E27FC236}">
              <a16:creationId xmlns:a16="http://schemas.microsoft.com/office/drawing/2014/main" id="{69099330-2347-426F-BB10-491172116F14}"/>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26" name="AutoShape 3">
          <a:extLst>
            <a:ext uri="{FF2B5EF4-FFF2-40B4-BE49-F238E27FC236}">
              <a16:creationId xmlns:a16="http://schemas.microsoft.com/office/drawing/2014/main" id="{F28AD75B-A20B-42CD-BD07-661878CCE60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27" name="AutoShape 5">
          <a:extLst>
            <a:ext uri="{FF2B5EF4-FFF2-40B4-BE49-F238E27FC236}">
              <a16:creationId xmlns:a16="http://schemas.microsoft.com/office/drawing/2014/main" id="{185549AF-6AD3-4F29-B9EE-43AD06FD33F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28" name="AutoShape 3">
          <a:extLst>
            <a:ext uri="{FF2B5EF4-FFF2-40B4-BE49-F238E27FC236}">
              <a16:creationId xmlns:a16="http://schemas.microsoft.com/office/drawing/2014/main" id="{051F6628-377C-43BE-8BC3-73B9AAD3ECB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29" name="AutoShape 5">
          <a:extLst>
            <a:ext uri="{FF2B5EF4-FFF2-40B4-BE49-F238E27FC236}">
              <a16:creationId xmlns:a16="http://schemas.microsoft.com/office/drawing/2014/main" id="{46921F16-D8C0-4E64-B317-68AC3245253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30" name="AutoShape 3">
          <a:extLst>
            <a:ext uri="{FF2B5EF4-FFF2-40B4-BE49-F238E27FC236}">
              <a16:creationId xmlns:a16="http://schemas.microsoft.com/office/drawing/2014/main" id="{7406ED6D-29DE-4D10-A107-46B983BDA1C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31" name="AutoShape 5">
          <a:extLst>
            <a:ext uri="{FF2B5EF4-FFF2-40B4-BE49-F238E27FC236}">
              <a16:creationId xmlns:a16="http://schemas.microsoft.com/office/drawing/2014/main" id="{8F419A4D-A314-4357-BDE0-CF681EB71D4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32" name="AutoShape 3">
          <a:extLst>
            <a:ext uri="{FF2B5EF4-FFF2-40B4-BE49-F238E27FC236}">
              <a16:creationId xmlns:a16="http://schemas.microsoft.com/office/drawing/2014/main" id="{14787814-1900-436F-BCAF-CB4F2CAF256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33" name="AutoShape 5">
          <a:extLst>
            <a:ext uri="{FF2B5EF4-FFF2-40B4-BE49-F238E27FC236}">
              <a16:creationId xmlns:a16="http://schemas.microsoft.com/office/drawing/2014/main" id="{6146451D-46D2-44FB-9D01-FE6A780AD87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34" name="AutoShape 2">
          <a:extLst>
            <a:ext uri="{FF2B5EF4-FFF2-40B4-BE49-F238E27FC236}">
              <a16:creationId xmlns:a16="http://schemas.microsoft.com/office/drawing/2014/main" id="{A0BDB567-ED91-457E-9C02-C8C413FD0F39}"/>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35" name="AutoShape 4">
          <a:extLst>
            <a:ext uri="{FF2B5EF4-FFF2-40B4-BE49-F238E27FC236}">
              <a16:creationId xmlns:a16="http://schemas.microsoft.com/office/drawing/2014/main" id="{07DEA93C-8CE6-4225-A28E-D205C744AAA5}"/>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36" name="Text Box 5">
          <a:extLst>
            <a:ext uri="{FF2B5EF4-FFF2-40B4-BE49-F238E27FC236}">
              <a16:creationId xmlns:a16="http://schemas.microsoft.com/office/drawing/2014/main" id="{BA7D3A69-F48A-455F-92F8-2A1B8D6594A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37" name="AutoShape 6">
          <a:extLst>
            <a:ext uri="{FF2B5EF4-FFF2-40B4-BE49-F238E27FC236}">
              <a16:creationId xmlns:a16="http://schemas.microsoft.com/office/drawing/2014/main" id="{A7B23B96-A7CD-49E9-A987-AF816E30F5AD}"/>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38" name="AutoShape 3">
          <a:extLst>
            <a:ext uri="{FF2B5EF4-FFF2-40B4-BE49-F238E27FC236}">
              <a16:creationId xmlns:a16="http://schemas.microsoft.com/office/drawing/2014/main" id="{224A71E1-95FB-43F6-B475-C3FCA67296D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39" name="AutoShape 5">
          <a:extLst>
            <a:ext uri="{FF2B5EF4-FFF2-40B4-BE49-F238E27FC236}">
              <a16:creationId xmlns:a16="http://schemas.microsoft.com/office/drawing/2014/main" id="{5C198699-43A9-4B05-9415-C80A2E23D4C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40" name="AutoShape 3">
          <a:extLst>
            <a:ext uri="{FF2B5EF4-FFF2-40B4-BE49-F238E27FC236}">
              <a16:creationId xmlns:a16="http://schemas.microsoft.com/office/drawing/2014/main" id="{AD52F7FA-F72C-4DA5-B43B-DD65C851641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41" name="AutoShape 5">
          <a:extLst>
            <a:ext uri="{FF2B5EF4-FFF2-40B4-BE49-F238E27FC236}">
              <a16:creationId xmlns:a16="http://schemas.microsoft.com/office/drawing/2014/main" id="{0B40BEBB-B0F4-437A-AABE-06E95A84AF7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42" name="AutoShape 3">
          <a:extLst>
            <a:ext uri="{FF2B5EF4-FFF2-40B4-BE49-F238E27FC236}">
              <a16:creationId xmlns:a16="http://schemas.microsoft.com/office/drawing/2014/main" id="{59FF7B9A-BB29-40B5-9D56-53E319924C1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43" name="AutoShape 5">
          <a:extLst>
            <a:ext uri="{FF2B5EF4-FFF2-40B4-BE49-F238E27FC236}">
              <a16:creationId xmlns:a16="http://schemas.microsoft.com/office/drawing/2014/main" id="{F68A53AB-AF4F-4AA7-875F-A2B62D0FC12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44" name="AutoShape 3">
          <a:extLst>
            <a:ext uri="{FF2B5EF4-FFF2-40B4-BE49-F238E27FC236}">
              <a16:creationId xmlns:a16="http://schemas.microsoft.com/office/drawing/2014/main" id="{1A10B58D-2203-45BD-853D-9575C511524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45" name="AutoShape 5">
          <a:extLst>
            <a:ext uri="{FF2B5EF4-FFF2-40B4-BE49-F238E27FC236}">
              <a16:creationId xmlns:a16="http://schemas.microsoft.com/office/drawing/2014/main" id="{B8B9B6B5-0C57-413F-B3FD-F506FBF1106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46" name="AutoShape 2">
          <a:extLst>
            <a:ext uri="{FF2B5EF4-FFF2-40B4-BE49-F238E27FC236}">
              <a16:creationId xmlns:a16="http://schemas.microsoft.com/office/drawing/2014/main" id="{A382541C-BC41-416C-98B4-11A013046738}"/>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47" name="AutoShape 4">
          <a:extLst>
            <a:ext uri="{FF2B5EF4-FFF2-40B4-BE49-F238E27FC236}">
              <a16:creationId xmlns:a16="http://schemas.microsoft.com/office/drawing/2014/main" id="{8CD72511-0E00-4C5A-B483-C89D7643AD26}"/>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48" name="Text Box 5">
          <a:extLst>
            <a:ext uri="{FF2B5EF4-FFF2-40B4-BE49-F238E27FC236}">
              <a16:creationId xmlns:a16="http://schemas.microsoft.com/office/drawing/2014/main" id="{94912FF4-9DA2-493F-9D53-B1E549981647}"/>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49" name="AutoShape 6">
          <a:extLst>
            <a:ext uri="{FF2B5EF4-FFF2-40B4-BE49-F238E27FC236}">
              <a16:creationId xmlns:a16="http://schemas.microsoft.com/office/drawing/2014/main" id="{073D7750-DCFA-4FE8-8AB4-B7624DBCFBB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50" name="AutoShape 3">
          <a:extLst>
            <a:ext uri="{FF2B5EF4-FFF2-40B4-BE49-F238E27FC236}">
              <a16:creationId xmlns:a16="http://schemas.microsoft.com/office/drawing/2014/main" id="{9356AB76-273D-4410-91D1-E3506E22D64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51" name="AutoShape 5">
          <a:extLst>
            <a:ext uri="{FF2B5EF4-FFF2-40B4-BE49-F238E27FC236}">
              <a16:creationId xmlns:a16="http://schemas.microsoft.com/office/drawing/2014/main" id="{B85DC059-743C-4A51-86F1-76B159FAC27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52" name="AutoShape 3">
          <a:extLst>
            <a:ext uri="{FF2B5EF4-FFF2-40B4-BE49-F238E27FC236}">
              <a16:creationId xmlns:a16="http://schemas.microsoft.com/office/drawing/2014/main" id="{378C165E-4673-42D9-96B8-DAFD8ABF98A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53" name="AutoShape 5">
          <a:extLst>
            <a:ext uri="{FF2B5EF4-FFF2-40B4-BE49-F238E27FC236}">
              <a16:creationId xmlns:a16="http://schemas.microsoft.com/office/drawing/2014/main" id="{97C6B71D-4925-491A-B06A-FBBB729277C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54" name="AutoShape 3">
          <a:extLst>
            <a:ext uri="{FF2B5EF4-FFF2-40B4-BE49-F238E27FC236}">
              <a16:creationId xmlns:a16="http://schemas.microsoft.com/office/drawing/2014/main" id="{635E93CD-B20E-4397-A0E5-DAE525E59D1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55" name="AutoShape 5">
          <a:extLst>
            <a:ext uri="{FF2B5EF4-FFF2-40B4-BE49-F238E27FC236}">
              <a16:creationId xmlns:a16="http://schemas.microsoft.com/office/drawing/2014/main" id="{11A52D70-6EF4-4817-A154-1560E9940A0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56" name="AutoShape 3">
          <a:extLst>
            <a:ext uri="{FF2B5EF4-FFF2-40B4-BE49-F238E27FC236}">
              <a16:creationId xmlns:a16="http://schemas.microsoft.com/office/drawing/2014/main" id="{BB81947B-8AA2-4A01-8BE2-89D65241A2E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57" name="AutoShape 5">
          <a:extLst>
            <a:ext uri="{FF2B5EF4-FFF2-40B4-BE49-F238E27FC236}">
              <a16:creationId xmlns:a16="http://schemas.microsoft.com/office/drawing/2014/main" id="{87BAB157-B350-4C60-8D26-63CD3B90537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58" name="AutoShape 2">
          <a:extLst>
            <a:ext uri="{FF2B5EF4-FFF2-40B4-BE49-F238E27FC236}">
              <a16:creationId xmlns:a16="http://schemas.microsoft.com/office/drawing/2014/main" id="{8B363607-E7B8-4AB8-8618-1F53B63D314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59" name="AutoShape 4">
          <a:extLst>
            <a:ext uri="{FF2B5EF4-FFF2-40B4-BE49-F238E27FC236}">
              <a16:creationId xmlns:a16="http://schemas.microsoft.com/office/drawing/2014/main" id="{893EB135-7BF4-4A16-A354-F6A5E4DC6E85}"/>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0" name="Text Box 5">
          <a:extLst>
            <a:ext uri="{FF2B5EF4-FFF2-40B4-BE49-F238E27FC236}">
              <a16:creationId xmlns:a16="http://schemas.microsoft.com/office/drawing/2014/main" id="{880AF8B0-DAD8-4D22-ACE7-C7D65294F47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61" name="AutoShape 6">
          <a:extLst>
            <a:ext uri="{FF2B5EF4-FFF2-40B4-BE49-F238E27FC236}">
              <a16:creationId xmlns:a16="http://schemas.microsoft.com/office/drawing/2014/main" id="{9A3E7521-2FC7-4FF4-80DE-273592676C7E}"/>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62" name="AutoShape 3">
          <a:extLst>
            <a:ext uri="{FF2B5EF4-FFF2-40B4-BE49-F238E27FC236}">
              <a16:creationId xmlns:a16="http://schemas.microsoft.com/office/drawing/2014/main" id="{690846FF-20AF-4B24-851D-3BD76322E67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63" name="AutoShape 5">
          <a:extLst>
            <a:ext uri="{FF2B5EF4-FFF2-40B4-BE49-F238E27FC236}">
              <a16:creationId xmlns:a16="http://schemas.microsoft.com/office/drawing/2014/main" id="{9E28B4BE-7F34-4116-8C5F-F399371EB37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64" name="AutoShape 3">
          <a:extLst>
            <a:ext uri="{FF2B5EF4-FFF2-40B4-BE49-F238E27FC236}">
              <a16:creationId xmlns:a16="http://schemas.microsoft.com/office/drawing/2014/main" id="{E67EC76F-1420-4B59-A03C-6FD08D78738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65" name="AutoShape 5">
          <a:extLst>
            <a:ext uri="{FF2B5EF4-FFF2-40B4-BE49-F238E27FC236}">
              <a16:creationId xmlns:a16="http://schemas.microsoft.com/office/drawing/2014/main" id="{17872D8C-E6D7-4D24-B17A-E7C6F79EC5D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66" name="AutoShape 3">
          <a:extLst>
            <a:ext uri="{FF2B5EF4-FFF2-40B4-BE49-F238E27FC236}">
              <a16:creationId xmlns:a16="http://schemas.microsoft.com/office/drawing/2014/main" id="{F967437F-7457-4C56-BA4F-74E5E03B916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67" name="AutoShape 5">
          <a:extLst>
            <a:ext uri="{FF2B5EF4-FFF2-40B4-BE49-F238E27FC236}">
              <a16:creationId xmlns:a16="http://schemas.microsoft.com/office/drawing/2014/main" id="{2A262853-5601-4443-AC38-5F886363754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68" name="AutoShape 3">
          <a:extLst>
            <a:ext uri="{FF2B5EF4-FFF2-40B4-BE49-F238E27FC236}">
              <a16:creationId xmlns:a16="http://schemas.microsoft.com/office/drawing/2014/main" id="{0B534FD8-C08E-4065-9E98-05E54538BF7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69" name="AutoShape 5">
          <a:extLst>
            <a:ext uri="{FF2B5EF4-FFF2-40B4-BE49-F238E27FC236}">
              <a16:creationId xmlns:a16="http://schemas.microsoft.com/office/drawing/2014/main" id="{DDBD168F-1196-4E1E-9149-DC9440932A3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170" name="AutoShape 2">
          <a:extLst>
            <a:ext uri="{FF2B5EF4-FFF2-40B4-BE49-F238E27FC236}">
              <a16:creationId xmlns:a16="http://schemas.microsoft.com/office/drawing/2014/main" id="{D037C84C-C028-4DC9-96F5-828892C081C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171" name="AutoShape 4">
          <a:extLst>
            <a:ext uri="{FF2B5EF4-FFF2-40B4-BE49-F238E27FC236}">
              <a16:creationId xmlns:a16="http://schemas.microsoft.com/office/drawing/2014/main" id="{B9BD4DB6-F9AF-4246-9A9B-FCCFD621D3A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72" name="Text Box 5">
          <a:extLst>
            <a:ext uri="{FF2B5EF4-FFF2-40B4-BE49-F238E27FC236}">
              <a16:creationId xmlns:a16="http://schemas.microsoft.com/office/drawing/2014/main" id="{E97B8EFA-2FDE-464B-A7A2-0B324A352C7E}"/>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173" name="AutoShape 6">
          <a:extLst>
            <a:ext uri="{FF2B5EF4-FFF2-40B4-BE49-F238E27FC236}">
              <a16:creationId xmlns:a16="http://schemas.microsoft.com/office/drawing/2014/main" id="{6827F8EC-D637-43BB-9720-5B9DA45DFD66}"/>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74" name="AutoShape 3">
          <a:extLst>
            <a:ext uri="{FF2B5EF4-FFF2-40B4-BE49-F238E27FC236}">
              <a16:creationId xmlns:a16="http://schemas.microsoft.com/office/drawing/2014/main" id="{C57AB384-0395-46C5-B8AF-D67D1BF605B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75" name="AutoShape 5">
          <a:extLst>
            <a:ext uri="{FF2B5EF4-FFF2-40B4-BE49-F238E27FC236}">
              <a16:creationId xmlns:a16="http://schemas.microsoft.com/office/drawing/2014/main" id="{F72B5E62-1247-420D-BB0E-226CAA186DB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76" name="AutoShape 3">
          <a:extLst>
            <a:ext uri="{FF2B5EF4-FFF2-40B4-BE49-F238E27FC236}">
              <a16:creationId xmlns:a16="http://schemas.microsoft.com/office/drawing/2014/main" id="{4103F823-1B83-466C-BBDC-97C8AACCDB1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77" name="AutoShape 5">
          <a:extLst>
            <a:ext uri="{FF2B5EF4-FFF2-40B4-BE49-F238E27FC236}">
              <a16:creationId xmlns:a16="http://schemas.microsoft.com/office/drawing/2014/main" id="{D46CA5FC-C6F8-41A0-8C98-934663F076F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78" name="AutoShape 3">
          <a:extLst>
            <a:ext uri="{FF2B5EF4-FFF2-40B4-BE49-F238E27FC236}">
              <a16:creationId xmlns:a16="http://schemas.microsoft.com/office/drawing/2014/main" id="{6D89BC53-684C-49E7-935D-22D811F882A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79" name="AutoShape 5">
          <a:extLst>
            <a:ext uri="{FF2B5EF4-FFF2-40B4-BE49-F238E27FC236}">
              <a16:creationId xmlns:a16="http://schemas.microsoft.com/office/drawing/2014/main" id="{7CD3BF86-CEEA-4BA3-A323-309B673A56A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80" name="AutoShape 3">
          <a:extLst>
            <a:ext uri="{FF2B5EF4-FFF2-40B4-BE49-F238E27FC236}">
              <a16:creationId xmlns:a16="http://schemas.microsoft.com/office/drawing/2014/main" id="{73229C80-9636-46BD-ACFB-8AE54F95B7E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81" name="AutoShape 5">
          <a:extLst>
            <a:ext uri="{FF2B5EF4-FFF2-40B4-BE49-F238E27FC236}">
              <a16:creationId xmlns:a16="http://schemas.microsoft.com/office/drawing/2014/main" id="{0A868FE3-74E8-42DC-AC0D-F685B5E7B4E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82" name="Text Box 5">
          <a:extLst>
            <a:ext uri="{FF2B5EF4-FFF2-40B4-BE49-F238E27FC236}">
              <a16:creationId xmlns:a16="http://schemas.microsoft.com/office/drawing/2014/main" id="{4CAC7576-832B-4444-B469-AA31C11C31ED}"/>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183" name="AutoShape 3">
          <a:extLst>
            <a:ext uri="{FF2B5EF4-FFF2-40B4-BE49-F238E27FC236}">
              <a16:creationId xmlns:a16="http://schemas.microsoft.com/office/drawing/2014/main" id="{D476D03A-41A9-4BE2-80FB-C3ED9A508C8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84" name="AutoShape 5">
          <a:extLst>
            <a:ext uri="{FF2B5EF4-FFF2-40B4-BE49-F238E27FC236}">
              <a16:creationId xmlns:a16="http://schemas.microsoft.com/office/drawing/2014/main" id="{DA8F3F13-F690-4A57-AFC4-7EE646C8174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85" name="AutoShape 3">
          <a:extLst>
            <a:ext uri="{FF2B5EF4-FFF2-40B4-BE49-F238E27FC236}">
              <a16:creationId xmlns:a16="http://schemas.microsoft.com/office/drawing/2014/main" id="{F1C4569E-D5CC-45A2-AA23-B065075ACD0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86" name="AutoShape 5">
          <a:extLst>
            <a:ext uri="{FF2B5EF4-FFF2-40B4-BE49-F238E27FC236}">
              <a16:creationId xmlns:a16="http://schemas.microsoft.com/office/drawing/2014/main" id="{2A82B12B-E352-4392-AAD7-2DC135314AC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87" name="AutoShape 3">
          <a:extLst>
            <a:ext uri="{FF2B5EF4-FFF2-40B4-BE49-F238E27FC236}">
              <a16:creationId xmlns:a16="http://schemas.microsoft.com/office/drawing/2014/main" id="{9F86F64F-3C3D-47D3-AFF2-E4A4990607A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88" name="AutoShape 5">
          <a:extLst>
            <a:ext uri="{FF2B5EF4-FFF2-40B4-BE49-F238E27FC236}">
              <a16:creationId xmlns:a16="http://schemas.microsoft.com/office/drawing/2014/main" id="{223A34CC-3CD7-4316-887C-FF044C7AF1D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89" name="AutoShape 3">
          <a:extLst>
            <a:ext uri="{FF2B5EF4-FFF2-40B4-BE49-F238E27FC236}">
              <a16:creationId xmlns:a16="http://schemas.microsoft.com/office/drawing/2014/main" id="{B77B37F4-2FF5-4DE3-8CC6-6B33164242A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90" name="AutoShape 5">
          <a:extLst>
            <a:ext uri="{FF2B5EF4-FFF2-40B4-BE49-F238E27FC236}">
              <a16:creationId xmlns:a16="http://schemas.microsoft.com/office/drawing/2014/main" id="{F77513B4-3BE3-48E0-B683-5B06DC97E83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91" name="Text Box 5">
          <a:extLst>
            <a:ext uri="{FF2B5EF4-FFF2-40B4-BE49-F238E27FC236}">
              <a16:creationId xmlns:a16="http://schemas.microsoft.com/office/drawing/2014/main" id="{70939589-EEF5-48A9-B788-A1B17B2B3CA4}"/>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192" name="AutoShape 3">
          <a:extLst>
            <a:ext uri="{FF2B5EF4-FFF2-40B4-BE49-F238E27FC236}">
              <a16:creationId xmlns:a16="http://schemas.microsoft.com/office/drawing/2014/main" id="{366A2F6A-E864-4667-87BC-5C93B06F171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93" name="AutoShape 5">
          <a:extLst>
            <a:ext uri="{FF2B5EF4-FFF2-40B4-BE49-F238E27FC236}">
              <a16:creationId xmlns:a16="http://schemas.microsoft.com/office/drawing/2014/main" id="{C3EB6936-FAB5-421E-9FFC-BD671D7B7DD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94" name="AutoShape 3">
          <a:extLst>
            <a:ext uri="{FF2B5EF4-FFF2-40B4-BE49-F238E27FC236}">
              <a16:creationId xmlns:a16="http://schemas.microsoft.com/office/drawing/2014/main" id="{A118AD4A-7315-47C7-AB00-4CD45C93269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95" name="AutoShape 5">
          <a:extLst>
            <a:ext uri="{FF2B5EF4-FFF2-40B4-BE49-F238E27FC236}">
              <a16:creationId xmlns:a16="http://schemas.microsoft.com/office/drawing/2014/main" id="{A9DE4EC7-0638-4A78-A1C8-25181B01D1E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96" name="AutoShape 3">
          <a:extLst>
            <a:ext uri="{FF2B5EF4-FFF2-40B4-BE49-F238E27FC236}">
              <a16:creationId xmlns:a16="http://schemas.microsoft.com/office/drawing/2014/main" id="{D2CE05FB-6BF2-472A-9D74-A7ED8AF53FC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197" name="AutoShape 5">
          <a:extLst>
            <a:ext uri="{FF2B5EF4-FFF2-40B4-BE49-F238E27FC236}">
              <a16:creationId xmlns:a16="http://schemas.microsoft.com/office/drawing/2014/main" id="{2618FCF2-4201-4B18-BAF5-658E2487C6D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98" name="AutoShape 3">
          <a:extLst>
            <a:ext uri="{FF2B5EF4-FFF2-40B4-BE49-F238E27FC236}">
              <a16:creationId xmlns:a16="http://schemas.microsoft.com/office/drawing/2014/main" id="{F32F58B0-EAC0-47E9-8F80-B0C41311DFB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199" name="AutoShape 5">
          <a:extLst>
            <a:ext uri="{FF2B5EF4-FFF2-40B4-BE49-F238E27FC236}">
              <a16:creationId xmlns:a16="http://schemas.microsoft.com/office/drawing/2014/main" id="{9651DB53-A2D7-4F86-A28B-6464826B992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00" name="Text Box 5">
          <a:extLst>
            <a:ext uri="{FF2B5EF4-FFF2-40B4-BE49-F238E27FC236}">
              <a16:creationId xmlns:a16="http://schemas.microsoft.com/office/drawing/2014/main" id="{934379B6-A224-451E-9622-CB97E84EA65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01" name="AutoShape 3">
          <a:extLst>
            <a:ext uri="{FF2B5EF4-FFF2-40B4-BE49-F238E27FC236}">
              <a16:creationId xmlns:a16="http://schemas.microsoft.com/office/drawing/2014/main" id="{1A1BA476-625E-4FDD-9233-2371322FACE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02" name="AutoShape 5">
          <a:extLst>
            <a:ext uri="{FF2B5EF4-FFF2-40B4-BE49-F238E27FC236}">
              <a16:creationId xmlns:a16="http://schemas.microsoft.com/office/drawing/2014/main" id="{D38FA0C0-D016-4E92-B1C9-BB8C1782B07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03" name="AutoShape 3">
          <a:extLst>
            <a:ext uri="{FF2B5EF4-FFF2-40B4-BE49-F238E27FC236}">
              <a16:creationId xmlns:a16="http://schemas.microsoft.com/office/drawing/2014/main" id="{E923EF27-1CA1-4ABF-8C0F-39C34FE2CD0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04" name="AutoShape 5">
          <a:extLst>
            <a:ext uri="{FF2B5EF4-FFF2-40B4-BE49-F238E27FC236}">
              <a16:creationId xmlns:a16="http://schemas.microsoft.com/office/drawing/2014/main" id="{4FC7B72C-F9F9-4B30-B956-69CAFE98053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05" name="AutoShape 3">
          <a:extLst>
            <a:ext uri="{FF2B5EF4-FFF2-40B4-BE49-F238E27FC236}">
              <a16:creationId xmlns:a16="http://schemas.microsoft.com/office/drawing/2014/main" id="{820AC93E-E67F-4620-9B2F-E0544AF6F4D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06" name="AutoShape 5">
          <a:extLst>
            <a:ext uri="{FF2B5EF4-FFF2-40B4-BE49-F238E27FC236}">
              <a16:creationId xmlns:a16="http://schemas.microsoft.com/office/drawing/2014/main" id="{949F740A-D4A9-4BE2-B321-4EBD1F73C4E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07" name="AutoShape 3">
          <a:extLst>
            <a:ext uri="{FF2B5EF4-FFF2-40B4-BE49-F238E27FC236}">
              <a16:creationId xmlns:a16="http://schemas.microsoft.com/office/drawing/2014/main" id="{435A89CC-B507-46C0-A0C8-1A9942E264E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08" name="AutoShape 5">
          <a:extLst>
            <a:ext uri="{FF2B5EF4-FFF2-40B4-BE49-F238E27FC236}">
              <a16:creationId xmlns:a16="http://schemas.microsoft.com/office/drawing/2014/main" id="{5AB46749-8CD4-4EEF-B9F1-9A31A233495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09" name="Text Box 5">
          <a:extLst>
            <a:ext uri="{FF2B5EF4-FFF2-40B4-BE49-F238E27FC236}">
              <a16:creationId xmlns:a16="http://schemas.microsoft.com/office/drawing/2014/main" id="{1D515BEA-8567-4D96-8F9C-FF00BDBC5D8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10" name="AutoShape 3">
          <a:extLst>
            <a:ext uri="{FF2B5EF4-FFF2-40B4-BE49-F238E27FC236}">
              <a16:creationId xmlns:a16="http://schemas.microsoft.com/office/drawing/2014/main" id="{446C2468-B57C-4868-8C50-D92F48805E5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11" name="AutoShape 5">
          <a:extLst>
            <a:ext uri="{FF2B5EF4-FFF2-40B4-BE49-F238E27FC236}">
              <a16:creationId xmlns:a16="http://schemas.microsoft.com/office/drawing/2014/main" id="{2F00DDFA-E034-44E8-BFD9-A98091C1739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12" name="AutoShape 3">
          <a:extLst>
            <a:ext uri="{FF2B5EF4-FFF2-40B4-BE49-F238E27FC236}">
              <a16:creationId xmlns:a16="http://schemas.microsoft.com/office/drawing/2014/main" id="{59206E80-62AC-4CDE-8A2A-3CBE49811A6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13" name="AutoShape 5">
          <a:extLst>
            <a:ext uri="{FF2B5EF4-FFF2-40B4-BE49-F238E27FC236}">
              <a16:creationId xmlns:a16="http://schemas.microsoft.com/office/drawing/2014/main" id="{AB7CA1EF-26F9-4A9B-A58A-33F6A0067F9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14" name="AutoShape 3">
          <a:extLst>
            <a:ext uri="{FF2B5EF4-FFF2-40B4-BE49-F238E27FC236}">
              <a16:creationId xmlns:a16="http://schemas.microsoft.com/office/drawing/2014/main" id="{D021286D-9B7F-46A2-B5E6-3AFC299675C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15" name="AutoShape 5">
          <a:extLst>
            <a:ext uri="{FF2B5EF4-FFF2-40B4-BE49-F238E27FC236}">
              <a16:creationId xmlns:a16="http://schemas.microsoft.com/office/drawing/2014/main" id="{FD594ED5-7969-4C69-A5D7-FD53E4E956B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16" name="AutoShape 3">
          <a:extLst>
            <a:ext uri="{FF2B5EF4-FFF2-40B4-BE49-F238E27FC236}">
              <a16:creationId xmlns:a16="http://schemas.microsoft.com/office/drawing/2014/main" id="{A97AE287-363E-4B27-B00A-A8260D1AEAA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17" name="AutoShape 5">
          <a:extLst>
            <a:ext uri="{FF2B5EF4-FFF2-40B4-BE49-F238E27FC236}">
              <a16:creationId xmlns:a16="http://schemas.microsoft.com/office/drawing/2014/main" id="{2B511A44-E566-4E26-BA98-6F99FD90586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18" name="Text Box 5">
          <a:extLst>
            <a:ext uri="{FF2B5EF4-FFF2-40B4-BE49-F238E27FC236}">
              <a16:creationId xmlns:a16="http://schemas.microsoft.com/office/drawing/2014/main" id="{1AA62AD5-C2B2-43E8-BCAC-A1C249B48D7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19" name="AutoShape 3">
          <a:extLst>
            <a:ext uri="{FF2B5EF4-FFF2-40B4-BE49-F238E27FC236}">
              <a16:creationId xmlns:a16="http://schemas.microsoft.com/office/drawing/2014/main" id="{9090E75D-086F-47CA-B36C-3C546C4B2E3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20" name="AutoShape 5">
          <a:extLst>
            <a:ext uri="{FF2B5EF4-FFF2-40B4-BE49-F238E27FC236}">
              <a16:creationId xmlns:a16="http://schemas.microsoft.com/office/drawing/2014/main" id="{3298A300-93F8-4E62-A104-9D7B27339BB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21" name="AutoShape 3">
          <a:extLst>
            <a:ext uri="{FF2B5EF4-FFF2-40B4-BE49-F238E27FC236}">
              <a16:creationId xmlns:a16="http://schemas.microsoft.com/office/drawing/2014/main" id="{BD048155-ABE1-4155-9E03-1FACE481E65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22" name="AutoShape 5">
          <a:extLst>
            <a:ext uri="{FF2B5EF4-FFF2-40B4-BE49-F238E27FC236}">
              <a16:creationId xmlns:a16="http://schemas.microsoft.com/office/drawing/2014/main" id="{1E1E8562-44DD-4065-BFE4-01DACD08E75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23" name="AutoShape 3">
          <a:extLst>
            <a:ext uri="{FF2B5EF4-FFF2-40B4-BE49-F238E27FC236}">
              <a16:creationId xmlns:a16="http://schemas.microsoft.com/office/drawing/2014/main" id="{0CE97BD1-30C1-4374-B243-3E381DC4F0B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24" name="AutoShape 5">
          <a:extLst>
            <a:ext uri="{FF2B5EF4-FFF2-40B4-BE49-F238E27FC236}">
              <a16:creationId xmlns:a16="http://schemas.microsoft.com/office/drawing/2014/main" id="{357CA8E4-3CD7-4F86-A7EE-BDDCCC3C12A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25" name="AutoShape 3">
          <a:extLst>
            <a:ext uri="{FF2B5EF4-FFF2-40B4-BE49-F238E27FC236}">
              <a16:creationId xmlns:a16="http://schemas.microsoft.com/office/drawing/2014/main" id="{1BC88F63-E957-486B-B2B4-55C94A69E23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26" name="AutoShape 5">
          <a:extLst>
            <a:ext uri="{FF2B5EF4-FFF2-40B4-BE49-F238E27FC236}">
              <a16:creationId xmlns:a16="http://schemas.microsoft.com/office/drawing/2014/main" id="{8C0F7D23-6262-4CB4-B49D-EE3B370FF13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27" name="Text Box 5">
          <a:extLst>
            <a:ext uri="{FF2B5EF4-FFF2-40B4-BE49-F238E27FC236}">
              <a16:creationId xmlns:a16="http://schemas.microsoft.com/office/drawing/2014/main" id="{6263CE1F-F2C1-4AF4-B46A-A22ED325F71B}"/>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28" name="AutoShape 3">
          <a:extLst>
            <a:ext uri="{FF2B5EF4-FFF2-40B4-BE49-F238E27FC236}">
              <a16:creationId xmlns:a16="http://schemas.microsoft.com/office/drawing/2014/main" id="{2685EE92-DA03-47CC-A85D-429E4F16008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29" name="AutoShape 5">
          <a:extLst>
            <a:ext uri="{FF2B5EF4-FFF2-40B4-BE49-F238E27FC236}">
              <a16:creationId xmlns:a16="http://schemas.microsoft.com/office/drawing/2014/main" id="{EF1B3CD1-7C59-4B0F-AAF4-474A6F9D2FF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30" name="AutoShape 3">
          <a:extLst>
            <a:ext uri="{FF2B5EF4-FFF2-40B4-BE49-F238E27FC236}">
              <a16:creationId xmlns:a16="http://schemas.microsoft.com/office/drawing/2014/main" id="{7A6FFDCD-32BE-4581-BF90-306874D51A9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31" name="AutoShape 5">
          <a:extLst>
            <a:ext uri="{FF2B5EF4-FFF2-40B4-BE49-F238E27FC236}">
              <a16:creationId xmlns:a16="http://schemas.microsoft.com/office/drawing/2014/main" id="{7ED5D8B5-6615-416C-B167-5F114E53F18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32" name="AutoShape 3">
          <a:extLst>
            <a:ext uri="{FF2B5EF4-FFF2-40B4-BE49-F238E27FC236}">
              <a16:creationId xmlns:a16="http://schemas.microsoft.com/office/drawing/2014/main" id="{C57BF800-A441-4B0F-A982-9AF080E383B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33" name="AutoShape 5">
          <a:extLst>
            <a:ext uri="{FF2B5EF4-FFF2-40B4-BE49-F238E27FC236}">
              <a16:creationId xmlns:a16="http://schemas.microsoft.com/office/drawing/2014/main" id="{C155758E-6DED-470C-B1B7-F76A5BB8722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34" name="AutoShape 3">
          <a:extLst>
            <a:ext uri="{FF2B5EF4-FFF2-40B4-BE49-F238E27FC236}">
              <a16:creationId xmlns:a16="http://schemas.microsoft.com/office/drawing/2014/main" id="{115C0CD4-CBDB-407D-AE0B-60502287A47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35" name="AutoShape 5">
          <a:extLst>
            <a:ext uri="{FF2B5EF4-FFF2-40B4-BE49-F238E27FC236}">
              <a16:creationId xmlns:a16="http://schemas.microsoft.com/office/drawing/2014/main" id="{CA2D5B06-955E-4B1E-B1AC-22D21FAF35B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36" name="Text Box 5">
          <a:extLst>
            <a:ext uri="{FF2B5EF4-FFF2-40B4-BE49-F238E27FC236}">
              <a16:creationId xmlns:a16="http://schemas.microsoft.com/office/drawing/2014/main" id="{B80810D2-705E-4F0F-B6CF-16F91366309B}"/>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37" name="AutoShape 3">
          <a:extLst>
            <a:ext uri="{FF2B5EF4-FFF2-40B4-BE49-F238E27FC236}">
              <a16:creationId xmlns:a16="http://schemas.microsoft.com/office/drawing/2014/main" id="{B6342AE1-57F5-453A-A396-BD86C07428E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38" name="AutoShape 5">
          <a:extLst>
            <a:ext uri="{FF2B5EF4-FFF2-40B4-BE49-F238E27FC236}">
              <a16:creationId xmlns:a16="http://schemas.microsoft.com/office/drawing/2014/main" id="{AB704304-0101-4D63-968B-24503AC3980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39" name="AutoShape 3">
          <a:extLst>
            <a:ext uri="{FF2B5EF4-FFF2-40B4-BE49-F238E27FC236}">
              <a16:creationId xmlns:a16="http://schemas.microsoft.com/office/drawing/2014/main" id="{6AE3BAF9-E042-44F0-880F-444E447DC87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40" name="AutoShape 5">
          <a:extLst>
            <a:ext uri="{FF2B5EF4-FFF2-40B4-BE49-F238E27FC236}">
              <a16:creationId xmlns:a16="http://schemas.microsoft.com/office/drawing/2014/main" id="{54C41CB4-AD51-450B-90B2-D8AC76C753C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41" name="AutoShape 3">
          <a:extLst>
            <a:ext uri="{FF2B5EF4-FFF2-40B4-BE49-F238E27FC236}">
              <a16:creationId xmlns:a16="http://schemas.microsoft.com/office/drawing/2014/main" id="{62BD19E5-BD25-4CFA-A278-FBB3960DD98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42" name="AutoShape 5">
          <a:extLst>
            <a:ext uri="{FF2B5EF4-FFF2-40B4-BE49-F238E27FC236}">
              <a16:creationId xmlns:a16="http://schemas.microsoft.com/office/drawing/2014/main" id="{A2700A11-F232-4793-BF12-7927BF3D8CC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43" name="AutoShape 3">
          <a:extLst>
            <a:ext uri="{FF2B5EF4-FFF2-40B4-BE49-F238E27FC236}">
              <a16:creationId xmlns:a16="http://schemas.microsoft.com/office/drawing/2014/main" id="{594D54F1-9F91-4EF2-905B-563F911BD77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44" name="AutoShape 5">
          <a:extLst>
            <a:ext uri="{FF2B5EF4-FFF2-40B4-BE49-F238E27FC236}">
              <a16:creationId xmlns:a16="http://schemas.microsoft.com/office/drawing/2014/main" id="{D92BB05A-DB7C-4064-95FD-FB85897C825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45" name="Text Box 5">
          <a:extLst>
            <a:ext uri="{FF2B5EF4-FFF2-40B4-BE49-F238E27FC236}">
              <a16:creationId xmlns:a16="http://schemas.microsoft.com/office/drawing/2014/main" id="{C0DF40BE-AC1A-428B-9927-26C7BC2D6FA9}"/>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46" name="AutoShape 3">
          <a:extLst>
            <a:ext uri="{FF2B5EF4-FFF2-40B4-BE49-F238E27FC236}">
              <a16:creationId xmlns:a16="http://schemas.microsoft.com/office/drawing/2014/main" id="{D0C4C21D-1201-496C-A0D1-D51CA529AB7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47" name="AutoShape 5">
          <a:extLst>
            <a:ext uri="{FF2B5EF4-FFF2-40B4-BE49-F238E27FC236}">
              <a16:creationId xmlns:a16="http://schemas.microsoft.com/office/drawing/2014/main" id="{99ECFED6-E060-4D37-86A8-6B5333329AF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48" name="AutoShape 3">
          <a:extLst>
            <a:ext uri="{FF2B5EF4-FFF2-40B4-BE49-F238E27FC236}">
              <a16:creationId xmlns:a16="http://schemas.microsoft.com/office/drawing/2014/main" id="{5E83DF81-D458-4C0F-96F1-107EF372AA2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49" name="AutoShape 5">
          <a:extLst>
            <a:ext uri="{FF2B5EF4-FFF2-40B4-BE49-F238E27FC236}">
              <a16:creationId xmlns:a16="http://schemas.microsoft.com/office/drawing/2014/main" id="{3358C788-A217-415F-A0A1-6C4C02AFEB3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50" name="AutoShape 3">
          <a:extLst>
            <a:ext uri="{FF2B5EF4-FFF2-40B4-BE49-F238E27FC236}">
              <a16:creationId xmlns:a16="http://schemas.microsoft.com/office/drawing/2014/main" id="{08ADF906-FF5B-4089-AC09-74096DE66D3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51" name="AutoShape 5">
          <a:extLst>
            <a:ext uri="{FF2B5EF4-FFF2-40B4-BE49-F238E27FC236}">
              <a16:creationId xmlns:a16="http://schemas.microsoft.com/office/drawing/2014/main" id="{6B39F688-E1D1-4A91-AACF-E369260E975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52" name="AutoShape 3">
          <a:extLst>
            <a:ext uri="{FF2B5EF4-FFF2-40B4-BE49-F238E27FC236}">
              <a16:creationId xmlns:a16="http://schemas.microsoft.com/office/drawing/2014/main" id="{29C46025-9F0B-4952-8F43-413801A49B4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53" name="AutoShape 5">
          <a:extLst>
            <a:ext uri="{FF2B5EF4-FFF2-40B4-BE49-F238E27FC236}">
              <a16:creationId xmlns:a16="http://schemas.microsoft.com/office/drawing/2014/main" id="{5A496191-10A5-4C46-9458-4EABB0BC87C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54" name="Text Box 5">
          <a:extLst>
            <a:ext uri="{FF2B5EF4-FFF2-40B4-BE49-F238E27FC236}">
              <a16:creationId xmlns:a16="http://schemas.microsoft.com/office/drawing/2014/main" id="{4D792D47-63D2-43CD-9235-E834AD40FC0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55" name="AutoShape 3">
          <a:extLst>
            <a:ext uri="{FF2B5EF4-FFF2-40B4-BE49-F238E27FC236}">
              <a16:creationId xmlns:a16="http://schemas.microsoft.com/office/drawing/2014/main" id="{44189E72-120C-47B5-8EDA-80933237D4A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56" name="AutoShape 5">
          <a:extLst>
            <a:ext uri="{FF2B5EF4-FFF2-40B4-BE49-F238E27FC236}">
              <a16:creationId xmlns:a16="http://schemas.microsoft.com/office/drawing/2014/main" id="{46AB0522-7A08-4F0E-9A8A-4264DDBFD3A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57" name="AutoShape 3">
          <a:extLst>
            <a:ext uri="{FF2B5EF4-FFF2-40B4-BE49-F238E27FC236}">
              <a16:creationId xmlns:a16="http://schemas.microsoft.com/office/drawing/2014/main" id="{71798EA1-B137-467E-84E4-67FDBAB4BBE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58" name="AutoShape 5">
          <a:extLst>
            <a:ext uri="{FF2B5EF4-FFF2-40B4-BE49-F238E27FC236}">
              <a16:creationId xmlns:a16="http://schemas.microsoft.com/office/drawing/2014/main" id="{40B9F6AF-EB52-446F-87D9-3486ABF9E74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59" name="AutoShape 3">
          <a:extLst>
            <a:ext uri="{FF2B5EF4-FFF2-40B4-BE49-F238E27FC236}">
              <a16:creationId xmlns:a16="http://schemas.microsoft.com/office/drawing/2014/main" id="{491C3D6E-7A60-4551-A3AC-6BA483FECFB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60" name="AutoShape 5">
          <a:extLst>
            <a:ext uri="{FF2B5EF4-FFF2-40B4-BE49-F238E27FC236}">
              <a16:creationId xmlns:a16="http://schemas.microsoft.com/office/drawing/2014/main" id="{43B703C6-329C-4C7F-82C1-FBBF03A5B68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61" name="AutoShape 3">
          <a:extLst>
            <a:ext uri="{FF2B5EF4-FFF2-40B4-BE49-F238E27FC236}">
              <a16:creationId xmlns:a16="http://schemas.microsoft.com/office/drawing/2014/main" id="{81560BF9-4ECD-4508-989B-9564F9C54A3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62" name="AutoShape 5">
          <a:extLst>
            <a:ext uri="{FF2B5EF4-FFF2-40B4-BE49-F238E27FC236}">
              <a16:creationId xmlns:a16="http://schemas.microsoft.com/office/drawing/2014/main" id="{BFA4A320-EB5B-40F7-AF09-4DFC819EDCB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63" name="Text Box 5">
          <a:extLst>
            <a:ext uri="{FF2B5EF4-FFF2-40B4-BE49-F238E27FC236}">
              <a16:creationId xmlns:a16="http://schemas.microsoft.com/office/drawing/2014/main" id="{33F493BD-CC4E-4358-95EC-201BB5CFD73E}"/>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64" name="AutoShape 3">
          <a:extLst>
            <a:ext uri="{FF2B5EF4-FFF2-40B4-BE49-F238E27FC236}">
              <a16:creationId xmlns:a16="http://schemas.microsoft.com/office/drawing/2014/main" id="{3B0DF4A9-DCF3-4E46-939B-121DF44203C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65" name="AutoShape 5">
          <a:extLst>
            <a:ext uri="{FF2B5EF4-FFF2-40B4-BE49-F238E27FC236}">
              <a16:creationId xmlns:a16="http://schemas.microsoft.com/office/drawing/2014/main" id="{48C6F15B-9FF1-4ACE-A468-98E3BD9D29C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66" name="AutoShape 3">
          <a:extLst>
            <a:ext uri="{FF2B5EF4-FFF2-40B4-BE49-F238E27FC236}">
              <a16:creationId xmlns:a16="http://schemas.microsoft.com/office/drawing/2014/main" id="{F65A4420-EE98-42A1-9555-7FD51B81B01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67" name="AutoShape 5">
          <a:extLst>
            <a:ext uri="{FF2B5EF4-FFF2-40B4-BE49-F238E27FC236}">
              <a16:creationId xmlns:a16="http://schemas.microsoft.com/office/drawing/2014/main" id="{6AADC95A-46ED-40B6-9620-2903552F2D2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68" name="AutoShape 3">
          <a:extLst>
            <a:ext uri="{FF2B5EF4-FFF2-40B4-BE49-F238E27FC236}">
              <a16:creationId xmlns:a16="http://schemas.microsoft.com/office/drawing/2014/main" id="{7110A27D-FA99-4166-A46D-0E95119EA15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69" name="AutoShape 5">
          <a:extLst>
            <a:ext uri="{FF2B5EF4-FFF2-40B4-BE49-F238E27FC236}">
              <a16:creationId xmlns:a16="http://schemas.microsoft.com/office/drawing/2014/main" id="{5897F8F5-4B7B-4CA0-8F2A-B9ADE25FBC8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70" name="AutoShape 3">
          <a:extLst>
            <a:ext uri="{FF2B5EF4-FFF2-40B4-BE49-F238E27FC236}">
              <a16:creationId xmlns:a16="http://schemas.microsoft.com/office/drawing/2014/main" id="{36DCC04C-33F2-4152-85AE-172691CDA2A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71" name="AutoShape 5">
          <a:extLst>
            <a:ext uri="{FF2B5EF4-FFF2-40B4-BE49-F238E27FC236}">
              <a16:creationId xmlns:a16="http://schemas.microsoft.com/office/drawing/2014/main" id="{D5728517-4A41-42D3-943B-53565C7B2C8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72" name="Text Box 5">
          <a:extLst>
            <a:ext uri="{FF2B5EF4-FFF2-40B4-BE49-F238E27FC236}">
              <a16:creationId xmlns:a16="http://schemas.microsoft.com/office/drawing/2014/main" id="{BE074C2E-289F-4253-947A-59B7FD09FAB8}"/>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73" name="AutoShape 3">
          <a:extLst>
            <a:ext uri="{FF2B5EF4-FFF2-40B4-BE49-F238E27FC236}">
              <a16:creationId xmlns:a16="http://schemas.microsoft.com/office/drawing/2014/main" id="{4568BA72-8355-4DF7-A39E-740DFC3F24B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74" name="AutoShape 5">
          <a:extLst>
            <a:ext uri="{FF2B5EF4-FFF2-40B4-BE49-F238E27FC236}">
              <a16:creationId xmlns:a16="http://schemas.microsoft.com/office/drawing/2014/main" id="{A0611A18-D8AF-44AA-88DA-34EFA3930DF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75" name="AutoShape 3">
          <a:extLst>
            <a:ext uri="{FF2B5EF4-FFF2-40B4-BE49-F238E27FC236}">
              <a16:creationId xmlns:a16="http://schemas.microsoft.com/office/drawing/2014/main" id="{8DC59168-93BD-468B-9954-8AA9FC0D3CB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76" name="AutoShape 5">
          <a:extLst>
            <a:ext uri="{FF2B5EF4-FFF2-40B4-BE49-F238E27FC236}">
              <a16:creationId xmlns:a16="http://schemas.microsoft.com/office/drawing/2014/main" id="{EE3E7DB7-08C4-43BC-A24A-E81326A9732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77" name="AutoShape 3">
          <a:extLst>
            <a:ext uri="{FF2B5EF4-FFF2-40B4-BE49-F238E27FC236}">
              <a16:creationId xmlns:a16="http://schemas.microsoft.com/office/drawing/2014/main" id="{DD48CB55-003B-4D47-88FD-2DE2B3D6FA9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78" name="AutoShape 5">
          <a:extLst>
            <a:ext uri="{FF2B5EF4-FFF2-40B4-BE49-F238E27FC236}">
              <a16:creationId xmlns:a16="http://schemas.microsoft.com/office/drawing/2014/main" id="{EAF0D2FC-B181-4846-B854-7419D93D6B4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79" name="AutoShape 3">
          <a:extLst>
            <a:ext uri="{FF2B5EF4-FFF2-40B4-BE49-F238E27FC236}">
              <a16:creationId xmlns:a16="http://schemas.microsoft.com/office/drawing/2014/main" id="{51853227-D4CB-4A87-8470-5F82ACD93C8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80" name="AutoShape 5">
          <a:extLst>
            <a:ext uri="{FF2B5EF4-FFF2-40B4-BE49-F238E27FC236}">
              <a16:creationId xmlns:a16="http://schemas.microsoft.com/office/drawing/2014/main" id="{C3A89C22-1909-487F-ABEE-EFE07F4C1B8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1" name="Text Box 5">
          <a:extLst>
            <a:ext uri="{FF2B5EF4-FFF2-40B4-BE49-F238E27FC236}">
              <a16:creationId xmlns:a16="http://schemas.microsoft.com/office/drawing/2014/main" id="{C814D736-D2C8-4614-8F52-1B193F8D144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82" name="AutoShape 3">
          <a:extLst>
            <a:ext uri="{FF2B5EF4-FFF2-40B4-BE49-F238E27FC236}">
              <a16:creationId xmlns:a16="http://schemas.microsoft.com/office/drawing/2014/main" id="{BEFF8584-87AD-4699-8CDA-C500A4DEB5B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83" name="AutoShape 5">
          <a:extLst>
            <a:ext uri="{FF2B5EF4-FFF2-40B4-BE49-F238E27FC236}">
              <a16:creationId xmlns:a16="http://schemas.microsoft.com/office/drawing/2014/main" id="{FBDB2E49-5D68-4C3A-AE75-B73A26EAB84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84" name="AutoShape 3">
          <a:extLst>
            <a:ext uri="{FF2B5EF4-FFF2-40B4-BE49-F238E27FC236}">
              <a16:creationId xmlns:a16="http://schemas.microsoft.com/office/drawing/2014/main" id="{5BC43894-AC85-4374-9AA7-46F81EA417D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85" name="AutoShape 5">
          <a:extLst>
            <a:ext uri="{FF2B5EF4-FFF2-40B4-BE49-F238E27FC236}">
              <a16:creationId xmlns:a16="http://schemas.microsoft.com/office/drawing/2014/main" id="{0FFDA7B2-2FCC-49DB-ADAE-CA66F04BD44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86" name="AutoShape 3">
          <a:extLst>
            <a:ext uri="{FF2B5EF4-FFF2-40B4-BE49-F238E27FC236}">
              <a16:creationId xmlns:a16="http://schemas.microsoft.com/office/drawing/2014/main" id="{3948E394-2C01-4FAB-AD70-0A5534EB928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87" name="AutoShape 5">
          <a:extLst>
            <a:ext uri="{FF2B5EF4-FFF2-40B4-BE49-F238E27FC236}">
              <a16:creationId xmlns:a16="http://schemas.microsoft.com/office/drawing/2014/main" id="{57D5BAA7-9273-4248-957E-724414A7D5E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88" name="AutoShape 3">
          <a:extLst>
            <a:ext uri="{FF2B5EF4-FFF2-40B4-BE49-F238E27FC236}">
              <a16:creationId xmlns:a16="http://schemas.microsoft.com/office/drawing/2014/main" id="{CA9751E3-8F40-4EAC-B200-0A46E39AA47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89" name="AutoShape 5">
          <a:extLst>
            <a:ext uri="{FF2B5EF4-FFF2-40B4-BE49-F238E27FC236}">
              <a16:creationId xmlns:a16="http://schemas.microsoft.com/office/drawing/2014/main" id="{A193A197-8068-4CDC-9155-1C5CD22F269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90" name="Text Box 5">
          <a:extLst>
            <a:ext uri="{FF2B5EF4-FFF2-40B4-BE49-F238E27FC236}">
              <a16:creationId xmlns:a16="http://schemas.microsoft.com/office/drawing/2014/main" id="{65577842-8391-4EB4-B5B8-EF80500AA49C}"/>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91" name="AutoShape 3">
          <a:extLst>
            <a:ext uri="{FF2B5EF4-FFF2-40B4-BE49-F238E27FC236}">
              <a16:creationId xmlns:a16="http://schemas.microsoft.com/office/drawing/2014/main" id="{69405038-AA44-498B-88B6-945A6F00391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92" name="AutoShape 5">
          <a:extLst>
            <a:ext uri="{FF2B5EF4-FFF2-40B4-BE49-F238E27FC236}">
              <a16:creationId xmlns:a16="http://schemas.microsoft.com/office/drawing/2014/main" id="{2032F572-D8B6-4783-AAF1-98CB68D2812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93" name="AutoShape 3">
          <a:extLst>
            <a:ext uri="{FF2B5EF4-FFF2-40B4-BE49-F238E27FC236}">
              <a16:creationId xmlns:a16="http://schemas.microsoft.com/office/drawing/2014/main" id="{5FC3A929-BC4D-4A8E-A22D-7796D3FDC38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94" name="AutoShape 5">
          <a:extLst>
            <a:ext uri="{FF2B5EF4-FFF2-40B4-BE49-F238E27FC236}">
              <a16:creationId xmlns:a16="http://schemas.microsoft.com/office/drawing/2014/main" id="{060E8885-40E9-4262-814C-68335FE6642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95" name="AutoShape 3">
          <a:extLst>
            <a:ext uri="{FF2B5EF4-FFF2-40B4-BE49-F238E27FC236}">
              <a16:creationId xmlns:a16="http://schemas.microsoft.com/office/drawing/2014/main" id="{F7855BD8-42BC-4CD4-86FD-BD674EAE9BA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296" name="AutoShape 5">
          <a:extLst>
            <a:ext uri="{FF2B5EF4-FFF2-40B4-BE49-F238E27FC236}">
              <a16:creationId xmlns:a16="http://schemas.microsoft.com/office/drawing/2014/main" id="{D272A838-BD1A-4F21-9F7C-6B9B330F80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97" name="AutoShape 3">
          <a:extLst>
            <a:ext uri="{FF2B5EF4-FFF2-40B4-BE49-F238E27FC236}">
              <a16:creationId xmlns:a16="http://schemas.microsoft.com/office/drawing/2014/main" id="{F5F44F77-7631-4130-BBC6-F45FDFA4B4E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298" name="AutoShape 5">
          <a:extLst>
            <a:ext uri="{FF2B5EF4-FFF2-40B4-BE49-F238E27FC236}">
              <a16:creationId xmlns:a16="http://schemas.microsoft.com/office/drawing/2014/main" id="{7324A484-01F4-40B9-BD4C-A7EE8DEF7A7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99" name="Text Box 5">
          <a:extLst>
            <a:ext uri="{FF2B5EF4-FFF2-40B4-BE49-F238E27FC236}">
              <a16:creationId xmlns:a16="http://schemas.microsoft.com/office/drawing/2014/main" id="{F2F94525-29D2-46A9-AADA-7F9A467790C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300" name="AutoShape 3">
          <a:extLst>
            <a:ext uri="{FF2B5EF4-FFF2-40B4-BE49-F238E27FC236}">
              <a16:creationId xmlns:a16="http://schemas.microsoft.com/office/drawing/2014/main" id="{5BAA9B6A-F40F-4846-9B5D-BF98AE1497F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01" name="AutoShape 5">
          <a:extLst>
            <a:ext uri="{FF2B5EF4-FFF2-40B4-BE49-F238E27FC236}">
              <a16:creationId xmlns:a16="http://schemas.microsoft.com/office/drawing/2014/main" id="{B3F79587-B368-48DE-89D5-917B59EB673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02" name="AutoShape 3">
          <a:extLst>
            <a:ext uri="{FF2B5EF4-FFF2-40B4-BE49-F238E27FC236}">
              <a16:creationId xmlns:a16="http://schemas.microsoft.com/office/drawing/2014/main" id="{4405F5F3-CB8A-4476-B2C6-C56E5709A0F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03" name="AutoShape 5">
          <a:extLst>
            <a:ext uri="{FF2B5EF4-FFF2-40B4-BE49-F238E27FC236}">
              <a16:creationId xmlns:a16="http://schemas.microsoft.com/office/drawing/2014/main" id="{7F871D4B-2E3F-42CF-BD0B-97F0DA7AFFB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04" name="AutoShape 3">
          <a:extLst>
            <a:ext uri="{FF2B5EF4-FFF2-40B4-BE49-F238E27FC236}">
              <a16:creationId xmlns:a16="http://schemas.microsoft.com/office/drawing/2014/main" id="{A4DB1F7B-5984-44E7-95D2-62C8245B1F5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05" name="AutoShape 5">
          <a:extLst>
            <a:ext uri="{FF2B5EF4-FFF2-40B4-BE49-F238E27FC236}">
              <a16:creationId xmlns:a16="http://schemas.microsoft.com/office/drawing/2014/main" id="{FB885E5F-28D2-436D-8448-9F95E87BE2E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06" name="AutoShape 3">
          <a:extLst>
            <a:ext uri="{FF2B5EF4-FFF2-40B4-BE49-F238E27FC236}">
              <a16:creationId xmlns:a16="http://schemas.microsoft.com/office/drawing/2014/main" id="{8BFB16CE-1351-4F36-976E-79791217594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07" name="AutoShape 5">
          <a:extLst>
            <a:ext uri="{FF2B5EF4-FFF2-40B4-BE49-F238E27FC236}">
              <a16:creationId xmlns:a16="http://schemas.microsoft.com/office/drawing/2014/main" id="{EDB6FF8D-794A-4A28-B609-EDB473353DA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308" name="Text Box 5">
          <a:extLst>
            <a:ext uri="{FF2B5EF4-FFF2-40B4-BE49-F238E27FC236}">
              <a16:creationId xmlns:a16="http://schemas.microsoft.com/office/drawing/2014/main" id="{FC1D861C-FF0C-4154-9232-AA991B09D1D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9</xdr:row>
      <xdr:rowOff>0</xdr:rowOff>
    </xdr:from>
    <xdr:to>
      <xdr:col>3</xdr:col>
      <xdr:colOff>0</xdr:colOff>
      <xdr:row>9</xdr:row>
      <xdr:rowOff>0</xdr:rowOff>
    </xdr:to>
    <xdr:sp macro="" textlink="">
      <xdr:nvSpPr>
        <xdr:cNvPr id="309" name="AutoShape 3">
          <a:extLst>
            <a:ext uri="{FF2B5EF4-FFF2-40B4-BE49-F238E27FC236}">
              <a16:creationId xmlns:a16="http://schemas.microsoft.com/office/drawing/2014/main" id="{D95E3BA1-6572-45BF-8AF7-B122163E784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10" name="AutoShape 5">
          <a:extLst>
            <a:ext uri="{FF2B5EF4-FFF2-40B4-BE49-F238E27FC236}">
              <a16:creationId xmlns:a16="http://schemas.microsoft.com/office/drawing/2014/main" id="{F82116A6-75A4-479A-8B60-7DCAAAE162B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11" name="AutoShape 3">
          <a:extLst>
            <a:ext uri="{FF2B5EF4-FFF2-40B4-BE49-F238E27FC236}">
              <a16:creationId xmlns:a16="http://schemas.microsoft.com/office/drawing/2014/main" id="{E95843C2-4C41-4511-881C-A7AD4C6CFA1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12" name="AutoShape 5">
          <a:extLst>
            <a:ext uri="{FF2B5EF4-FFF2-40B4-BE49-F238E27FC236}">
              <a16:creationId xmlns:a16="http://schemas.microsoft.com/office/drawing/2014/main" id="{B10B6B5F-A5F0-484C-B7D3-1B79A114AA6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13" name="AutoShape 3">
          <a:extLst>
            <a:ext uri="{FF2B5EF4-FFF2-40B4-BE49-F238E27FC236}">
              <a16:creationId xmlns:a16="http://schemas.microsoft.com/office/drawing/2014/main" id="{7A147624-DCD9-4195-B30F-657A224784E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14" name="AutoShape 5">
          <a:extLst>
            <a:ext uri="{FF2B5EF4-FFF2-40B4-BE49-F238E27FC236}">
              <a16:creationId xmlns:a16="http://schemas.microsoft.com/office/drawing/2014/main" id="{225A804B-EF7F-471A-9676-5B27FA9D7CC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15" name="AutoShape 3">
          <a:extLst>
            <a:ext uri="{FF2B5EF4-FFF2-40B4-BE49-F238E27FC236}">
              <a16:creationId xmlns:a16="http://schemas.microsoft.com/office/drawing/2014/main" id="{CC116A67-229A-41C1-AE4A-3F10744E432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16" name="AutoShape 5">
          <a:extLst>
            <a:ext uri="{FF2B5EF4-FFF2-40B4-BE49-F238E27FC236}">
              <a16:creationId xmlns:a16="http://schemas.microsoft.com/office/drawing/2014/main" id="{B0195815-E86F-482D-B118-4EF64135D5F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17" name="AutoShape 2">
          <a:extLst>
            <a:ext uri="{FF2B5EF4-FFF2-40B4-BE49-F238E27FC236}">
              <a16:creationId xmlns:a16="http://schemas.microsoft.com/office/drawing/2014/main" id="{81C38B0B-F6C2-410A-879B-8979B7DC2096}"/>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18" name="AutoShape 2">
          <a:extLst>
            <a:ext uri="{FF2B5EF4-FFF2-40B4-BE49-F238E27FC236}">
              <a16:creationId xmlns:a16="http://schemas.microsoft.com/office/drawing/2014/main" id="{7A105BBE-1E5A-4278-B060-586DA4399A61}"/>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19" name="AutoShape 2">
          <a:extLst>
            <a:ext uri="{FF2B5EF4-FFF2-40B4-BE49-F238E27FC236}">
              <a16:creationId xmlns:a16="http://schemas.microsoft.com/office/drawing/2014/main" id="{78BA3504-015D-4C79-8CF2-9EA11632B825}"/>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0" name="AutoShape 2">
          <a:extLst>
            <a:ext uri="{FF2B5EF4-FFF2-40B4-BE49-F238E27FC236}">
              <a16:creationId xmlns:a16="http://schemas.microsoft.com/office/drawing/2014/main" id="{9109548E-1D1A-4816-88A9-6D126BA1CD9D}"/>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1" name="AutoShape 2">
          <a:extLst>
            <a:ext uri="{FF2B5EF4-FFF2-40B4-BE49-F238E27FC236}">
              <a16:creationId xmlns:a16="http://schemas.microsoft.com/office/drawing/2014/main" id="{C9A43FEB-7D44-4810-8879-1015332D287D}"/>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2" name="AutoShape 2">
          <a:extLst>
            <a:ext uri="{FF2B5EF4-FFF2-40B4-BE49-F238E27FC236}">
              <a16:creationId xmlns:a16="http://schemas.microsoft.com/office/drawing/2014/main" id="{6C13F9D9-66D3-4713-AC36-2EB7381F400C}"/>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3" name="AutoShape 2">
          <a:extLst>
            <a:ext uri="{FF2B5EF4-FFF2-40B4-BE49-F238E27FC236}">
              <a16:creationId xmlns:a16="http://schemas.microsoft.com/office/drawing/2014/main" id="{9C1F72F2-9C2C-4D1D-9207-B9E4E0C42905}"/>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4" name="AutoShape 2">
          <a:extLst>
            <a:ext uri="{FF2B5EF4-FFF2-40B4-BE49-F238E27FC236}">
              <a16:creationId xmlns:a16="http://schemas.microsoft.com/office/drawing/2014/main" id="{F4D85A2F-B580-4258-BD6B-001AC1365F00}"/>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5" name="AutoShape 2">
          <a:extLst>
            <a:ext uri="{FF2B5EF4-FFF2-40B4-BE49-F238E27FC236}">
              <a16:creationId xmlns:a16="http://schemas.microsoft.com/office/drawing/2014/main" id="{22E08D08-3BAC-49BA-AFE5-43DA674813F9}"/>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6" name="AutoShape 2">
          <a:extLst>
            <a:ext uri="{FF2B5EF4-FFF2-40B4-BE49-F238E27FC236}">
              <a16:creationId xmlns:a16="http://schemas.microsoft.com/office/drawing/2014/main" id="{79CBB666-9DCF-45F9-B8A8-8B7D246771EB}"/>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7" name="AutoShape 2">
          <a:extLst>
            <a:ext uri="{FF2B5EF4-FFF2-40B4-BE49-F238E27FC236}">
              <a16:creationId xmlns:a16="http://schemas.microsoft.com/office/drawing/2014/main" id="{94175A76-3298-4019-B698-83EC51DCDBE9}"/>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8" name="AutoShape 2">
          <a:extLst>
            <a:ext uri="{FF2B5EF4-FFF2-40B4-BE49-F238E27FC236}">
              <a16:creationId xmlns:a16="http://schemas.microsoft.com/office/drawing/2014/main" id="{6AFF2245-3888-4EBF-8033-476288304F87}"/>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29" name="AutoShape 2">
          <a:extLst>
            <a:ext uri="{FF2B5EF4-FFF2-40B4-BE49-F238E27FC236}">
              <a16:creationId xmlns:a16="http://schemas.microsoft.com/office/drawing/2014/main" id="{12DAC2F9-3B77-4CBE-BBE8-6C745125CDE3}"/>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30" name="AutoShape 2">
          <a:extLst>
            <a:ext uri="{FF2B5EF4-FFF2-40B4-BE49-F238E27FC236}">
              <a16:creationId xmlns:a16="http://schemas.microsoft.com/office/drawing/2014/main" id="{E615F50F-1E77-4B3D-976E-DABEA226973B}"/>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174</xdr:row>
      <xdr:rowOff>0</xdr:rowOff>
    </xdr:from>
    <xdr:to>
      <xdr:col>3</xdr:col>
      <xdr:colOff>19050</xdr:colOff>
      <xdr:row>174</xdr:row>
      <xdr:rowOff>0</xdr:rowOff>
    </xdr:to>
    <xdr:sp macro="" textlink="">
      <xdr:nvSpPr>
        <xdr:cNvPr id="331" name="AutoShape 2">
          <a:extLst>
            <a:ext uri="{FF2B5EF4-FFF2-40B4-BE49-F238E27FC236}">
              <a16:creationId xmlns:a16="http://schemas.microsoft.com/office/drawing/2014/main" id="{5FC44AD3-9136-47BF-9B5A-810312276C57}"/>
            </a:ext>
          </a:extLst>
        </xdr:cNvPr>
        <xdr:cNvSpPr>
          <a:spLocks/>
        </xdr:cNvSpPr>
      </xdr:nvSpPr>
      <xdr:spPr bwMode="auto">
        <a:xfrm>
          <a:off x="7096125" y="177736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2" name="AutoShape 4">
          <a:extLst>
            <a:ext uri="{FF2B5EF4-FFF2-40B4-BE49-F238E27FC236}">
              <a16:creationId xmlns:a16="http://schemas.microsoft.com/office/drawing/2014/main" id="{9CC3BC59-9261-4747-AD3F-A7A647586977}"/>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3" name="AutoShape 6">
          <a:extLst>
            <a:ext uri="{FF2B5EF4-FFF2-40B4-BE49-F238E27FC236}">
              <a16:creationId xmlns:a16="http://schemas.microsoft.com/office/drawing/2014/main" id="{68D05FAA-FF52-435E-A7D7-556A8F40108C}"/>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4" name="AutoShape 4">
          <a:extLst>
            <a:ext uri="{FF2B5EF4-FFF2-40B4-BE49-F238E27FC236}">
              <a16:creationId xmlns:a16="http://schemas.microsoft.com/office/drawing/2014/main" id="{54742952-8000-4E06-93AF-F1D23B9A5478}"/>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5" name="AutoShape 6">
          <a:extLst>
            <a:ext uri="{FF2B5EF4-FFF2-40B4-BE49-F238E27FC236}">
              <a16:creationId xmlns:a16="http://schemas.microsoft.com/office/drawing/2014/main" id="{272B1ADA-EF66-418B-9844-61D4F409A53F}"/>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6" name="AutoShape 4">
          <a:extLst>
            <a:ext uri="{FF2B5EF4-FFF2-40B4-BE49-F238E27FC236}">
              <a16:creationId xmlns:a16="http://schemas.microsoft.com/office/drawing/2014/main" id="{410A020E-728E-4862-BB37-C9606F7C86F8}"/>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7" name="AutoShape 6">
          <a:extLst>
            <a:ext uri="{FF2B5EF4-FFF2-40B4-BE49-F238E27FC236}">
              <a16:creationId xmlns:a16="http://schemas.microsoft.com/office/drawing/2014/main" id="{14DA247C-093A-4EBE-8299-B682C84B3DFB}"/>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8" name="AutoShape 4">
          <a:extLst>
            <a:ext uri="{FF2B5EF4-FFF2-40B4-BE49-F238E27FC236}">
              <a16:creationId xmlns:a16="http://schemas.microsoft.com/office/drawing/2014/main" id="{24CE94FE-644F-4BE4-B979-26EE53AF863A}"/>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39" name="AutoShape 6">
          <a:extLst>
            <a:ext uri="{FF2B5EF4-FFF2-40B4-BE49-F238E27FC236}">
              <a16:creationId xmlns:a16="http://schemas.microsoft.com/office/drawing/2014/main" id="{2B6CBCDB-4383-498C-BD1F-DA954B139C8D}"/>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0" name="AutoShape 4">
          <a:extLst>
            <a:ext uri="{FF2B5EF4-FFF2-40B4-BE49-F238E27FC236}">
              <a16:creationId xmlns:a16="http://schemas.microsoft.com/office/drawing/2014/main" id="{EEFF8628-E503-4ABD-9356-ADB809AA7BEF}"/>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1" name="AutoShape 6">
          <a:extLst>
            <a:ext uri="{FF2B5EF4-FFF2-40B4-BE49-F238E27FC236}">
              <a16:creationId xmlns:a16="http://schemas.microsoft.com/office/drawing/2014/main" id="{514A715D-5BDE-4EA0-B5E7-819B883E1EEB}"/>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2" name="AutoShape 4">
          <a:extLst>
            <a:ext uri="{FF2B5EF4-FFF2-40B4-BE49-F238E27FC236}">
              <a16:creationId xmlns:a16="http://schemas.microsoft.com/office/drawing/2014/main" id="{25C3E3A0-6BA6-4B40-938E-35F2CB42F349}"/>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3" name="AutoShape 6">
          <a:extLst>
            <a:ext uri="{FF2B5EF4-FFF2-40B4-BE49-F238E27FC236}">
              <a16:creationId xmlns:a16="http://schemas.microsoft.com/office/drawing/2014/main" id="{C808D337-8218-4DFA-B80F-567B9F40445C}"/>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4" name="AutoShape 4">
          <a:extLst>
            <a:ext uri="{FF2B5EF4-FFF2-40B4-BE49-F238E27FC236}">
              <a16:creationId xmlns:a16="http://schemas.microsoft.com/office/drawing/2014/main" id="{39739801-0EA5-4030-81E9-CCAB9C95177E}"/>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5" name="AutoShape 6">
          <a:extLst>
            <a:ext uri="{FF2B5EF4-FFF2-40B4-BE49-F238E27FC236}">
              <a16:creationId xmlns:a16="http://schemas.microsoft.com/office/drawing/2014/main" id="{855CC3D6-C126-4C3E-B730-481D1DC81528}"/>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6" name="AutoShape 4">
          <a:extLst>
            <a:ext uri="{FF2B5EF4-FFF2-40B4-BE49-F238E27FC236}">
              <a16:creationId xmlns:a16="http://schemas.microsoft.com/office/drawing/2014/main" id="{52070DF7-CF93-435D-9432-78C01AB358E4}"/>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7" name="AutoShape 6">
          <a:extLst>
            <a:ext uri="{FF2B5EF4-FFF2-40B4-BE49-F238E27FC236}">
              <a16:creationId xmlns:a16="http://schemas.microsoft.com/office/drawing/2014/main" id="{FA2DC304-1918-4F17-A51B-B4A0448F6849}"/>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8" name="AutoShape 4">
          <a:extLst>
            <a:ext uri="{FF2B5EF4-FFF2-40B4-BE49-F238E27FC236}">
              <a16:creationId xmlns:a16="http://schemas.microsoft.com/office/drawing/2014/main" id="{EFB602D6-AC5E-4299-A74D-FF4F8D868C01}"/>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49" name="AutoShape 6">
          <a:extLst>
            <a:ext uri="{FF2B5EF4-FFF2-40B4-BE49-F238E27FC236}">
              <a16:creationId xmlns:a16="http://schemas.microsoft.com/office/drawing/2014/main" id="{17C71CA0-7FD0-4F81-AF7A-77B321EA1A66}"/>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0" name="AutoShape 4">
          <a:extLst>
            <a:ext uri="{FF2B5EF4-FFF2-40B4-BE49-F238E27FC236}">
              <a16:creationId xmlns:a16="http://schemas.microsoft.com/office/drawing/2014/main" id="{3800C84C-3FA7-451B-B054-FEAC96C1CA57}"/>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1" name="AutoShape 6">
          <a:extLst>
            <a:ext uri="{FF2B5EF4-FFF2-40B4-BE49-F238E27FC236}">
              <a16:creationId xmlns:a16="http://schemas.microsoft.com/office/drawing/2014/main" id="{D10EDB04-09AA-43A0-AE8C-A8D828D2963F}"/>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2" name="AutoShape 4">
          <a:extLst>
            <a:ext uri="{FF2B5EF4-FFF2-40B4-BE49-F238E27FC236}">
              <a16:creationId xmlns:a16="http://schemas.microsoft.com/office/drawing/2014/main" id="{66EDC0DF-E1FB-43E3-9783-946FEC4FFF74}"/>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3" name="AutoShape 6">
          <a:extLst>
            <a:ext uri="{FF2B5EF4-FFF2-40B4-BE49-F238E27FC236}">
              <a16:creationId xmlns:a16="http://schemas.microsoft.com/office/drawing/2014/main" id="{D5DD7ECF-8369-4419-95C0-8F60DDE04DB9}"/>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4" name="AutoShape 4">
          <a:extLst>
            <a:ext uri="{FF2B5EF4-FFF2-40B4-BE49-F238E27FC236}">
              <a16:creationId xmlns:a16="http://schemas.microsoft.com/office/drawing/2014/main" id="{1D5FDACC-396F-4D01-AD39-48B9C0FAA2C8}"/>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5" name="AutoShape 6">
          <a:extLst>
            <a:ext uri="{FF2B5EF4-FFF2-40B4-BE49-F238E27FC236}">
              <a16:creationId xmlns:a16="http://schemas.microsoft.com/office/drawing/2014/main" id="{1E8EA54F-1F4C-4DA1-957D-6FAEFAE130F1}"/>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6" name="AutoShape 4">
          <a:extLst>
            <a:ext uri="{FF2B5EF4-FFF2-40B4-BE49-F238E27FC236}">
              <a16:creationId xmlns:a16="http://schemas.microsoft.com/office/drawing/2014/main" id="{7826C1DE-E4F5-471B-97A9-CEE762CC93B6}"/>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7" name="AutoShape 6">
          <a:extLst>
            <a:ext uri="{FF2B5EF4-FFF2-40B4-BE49-F238E27FC236}">
              <a16:creationId xmlns:a16="http://schemas.microsoft.com/office/drawing/2014/main" id="{C85CFB8D-9C65-4FB6-A8A6-9554729E9069}"/>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8" name="AutoShape 4">
          <a:extLst>
            <a:ext uri="{FF2B5EF4-FFF2-40B4-BE49-F238E27FC236}">
              <a16:creationId xmlns:a16="http://schemas.microsoft.com/office/drawing/2014/main" id="{E35A6B8F-D3A5-468F-8226-C45FE3F167F2}"/>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59" name="AutoShape 6">
          <a:extLst>
            <a:ext uri="{FF2B5EF4-FFF2-40B4-BE49-F238E27FC236}">
              <a16:creationId xmlns:a16="http://schemas.microsoft.com/office/drawing/2014/main" id="{DFEEE0D6-7E21-42D8-814A-34C28688B4FF}"/>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60" name="AutoShape 4">
          <a:extLst>
            <a:ext uri="{FF2B5EF4-FFF2-40B4-BE49-F238E27FC236}">
              <a16:creationId xmlns:a16="http://schemas.microsoft.com/office/drawing/2014/main" id="{91D98C6B-01F1-4DD7-9507-A0F95A861A28}"/>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179</xdr:row>
      <xdr:rowOff>0</xdr:rowOff>
    </xdr:from>
    <xdr:to>
      <xdr:col>3</xdr:col>
      <xdr:colOff>19050</xdr:colOff>
      <xdr:row>179</xdr:row>
      <xdr:rowOff>0</xdr:rowOff>
    </xdr:to>
    <xdr:sp macro="" textlink="">
      <xdr:nvSpPr>
        <xdr:cNvPr id="361" name="AutoShape 6">
          <a:extLst>
            <a:ext uri="{FF2B5EF4-FFF2-40B4-BE49-F238E27FC236}">
              <a16:creationId xmlns:a16="http://schemas.microsoft.com/office/drawing/2014/main" id="{F1C1AE4D-25F6-4C30-ADB4-9272FDD5D9AE}"/>
            </a:ext>
          </a:extLst>
        </xdr:cNvPr>
        <xdr:cNvSpPr>
          <a:spLocks/>
        </xdr:cNvSpPr>
      </xdr:nvSpPr>
      <xdr:spPr bwMode="auto">
        <a:xfrm>
          <a:off x="7096125" y="179736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362" name="AutoShape 2">
          <a:extLst>
            <a:ext uri="{FF2B5EF4-FFF2-40B4-BE49-F238E27FC236}">
              <a16:creationId xmlns:a16="http://schemas.microsoft.com/office/drawing/2014/main" id="{F01B9DC7-E587-4065-B3C3-A9C7592FCA82}"/>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363" name="AutoShape 4">
          <a:extLst>
            <a:ext uri="{FF2B5EF4-FFF2-40B4-BE49-F238E27FC236}">
              <a16:creationId xmlns:a16="http://schemas.microsoft.com/office/drawing/2014/main" id="{DEECD133-566E-4FC5-8371-56663982C693}"/>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364" name="Text Box 5">
          <a:extLst>
            <a:ext uri="{FF2B5EF4-FFF2-40B4-BE49-F238E27FC236}">
              <a16:creationId xmlns:a16="http://schemas.microsoft.com/office/drawing/2014/main" id="{E9BB00D7-7DC4-4A5B-B5DC-08CB276588CB}"/>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365" name="AutoShape 6">
          <a:extLst>
            <a:ext uri="{FF2B5EF4-FFF2-40B4-BE49-F238E27FC236}">
              <a16:creationId xmlns:a16="http://schemas.microsoft.com/office/drawing/2014/main" id="{9C189180-7456-4887-ADED-C47E545CEFB0}"/>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66" name="AutoShape 3">
          <a:extLst>
            <a:ext uri="{FF2B5EF4-FFF2-40B4-BE49-F238E27FC236}">
              <a16:creationId xmlns:a16="http://schemas.microsoft.com/office/drawing/2014/main" id="{F8E3A8C3-7945-4B96-8256-466F00FDF97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67" name="AutoShape 5">
          <a:extLst>
            <a:ext uri="{FF2B5EF4-FFF2-40B4-BE49-F238E27FC236}">
              <a16:creationId xmlns:a16="http://schemas.microsoft.com/office/drawing/2014/main" id="{822AC530-59E9-4FA0-BEBA-6E0C9F78128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68" name="AutoShape 3">
          <a:extLst>
            <a:ext uri="{FF2B5EF4-FFF2-40B4-BE49-F238E27FC236}">
              <a16:creationId xmlns:a16="http://schemas.microsoft.com/office/drawing/2014/main" id="{F124AA3F-BA17-4048-B01F-88CCE83DB4B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69" name="AutoShape 5">
          <a:extLst>
            <a:ext uri="{FF2B5EF4-FFF2-40B4-BE49-F238E27FC236}">
              <a16:creationId xmlns:a16="http://schemas.microsoft.com/office/drawing/2014/main" id="{C7E944DF-A6F4-49E9-B6E1-F63455021A9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70" name="AutoShape 3">
          <a:extLst>
            <a:ext uri="{FF2B5EF4-FFF2-40B4-BE49-F238E27FC236}">
              <a16:creationId xmlns:a16="http://schemas.microsoft.com/office/drawing/2014/main" id="{BC4FE30E-FEA9-4997-9866-C13B050BBA8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71" name="AutoShape 5">
          <a:extLst>
            <a:ext uri="{FF2B5EF4-FFF2-40B4-BE49-F238E27FC236}">
              <a16:creationId xmlns:a16="http://schemas.microsoft.com/office/drawing/2014/main" id="{49E3EB0A-2366-4C3E-8343-D6B4E0B4991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72" name="AutoShape 3">
          <a:extLst>
            <a:ext uri="{FF2B5EF4-FFF2-40B4-BE49-F238E27FC236}">
              <a16:creationId xmlns:a16="http://schemas.microsoft.com/office/drawing/2014/main" id="{243FBB3D-2B76-42EF-AA3B-8435C3A8966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73" name="AutoShape 5">
          <a:extLst>
            <a:ext uri="{FF2B5EF4-FFF2-40B4-BE49-F238E27FC236}">
              <a16:creationId xmlns:a16="http://schemas.microsoft.com/office/drawing/2014/main" id="{DECC137C-2EB9-4D6C-BFBA-494D8B61FB9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374" name="AutoShape 2">
          <a:extLst>
            <a:ext uri="{FF2B5EF4-FFF2-40B4-BE49-F238E27FC236}">
              <a16:creationId xmlns:a16="http://schemas.microsoft.com/office/drawing/2014/main" id="{A6A4F579-2B20-4238-A223-A69058011F5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375" name="AutoShape 4">
          <a:extLst>
            <a:ext uri="{FF2B5EF4-FFF2-40B4-BE49-F238E27FC236}">
              <a16:creationId xmlns:a16="http://schemas.microsoft.com/office/drawing/2014/main" id="{3E8E2287-D4B9-4EC6-95E6-73FE310CAD7F}"/>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376" name="Text Box 5">
          <a:extLst>
            <a:ext uri="{FF2B5EF4-FFF2-40B4-BE49-F238E27FC236}">
              <a16:creationId xmlns:a16="http://schemas.microsoft.com/office/drawing/2014/main" id="{FA37491F-80A1-4579-8818-34C4056D277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377" name="AutoShape 6">
          <a:extLst>
            <a:ext uri="{FF2B5EF4-FFF2-40B4-BE49-F238E27FC236}">
              <a16:creationId xmlns:a16="http://schemas.microsoft.com/office/drawing/2014/main" id="{1052BDDC-F116-4CA2-8BC7-367A26B95525}"/>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78" name="AutoShape 3">
          <a:extLst>
            <a:ext uri="{FF2B5EF4-FFF2-40B4-BE49-F238E27FC236}">
              <a16:creationId xmlns:a16="http://schemas.microsoft.com/office/drawing/2014/main" id="{B9050F0D-F0BC-4B20-B3BF-90789557FCF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79" name="AutoShape 5">
          <a:extLst>
            <a:ext uri="{FF2B5EF4-FFF2-40B4-BE49-F238E27FC236}">
              <a16:creationId xmlns:a16="http://schemas.microsoft.com/office/drawing/2014/main" id="{2847170D-87B4-41FD-B956-586CB34F30A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80" name="AutoShape 3">
          <a:extLst>
            <a:ext uri="{FF2B5EF4-FFF2-40B4-BE49-F238E27FC236}">
              <a16:creationId xmlns:a16="http://schemas.microsoft.com/office/drawing/2014/main" id="{196AACF5-8EB1-4605-8536-0F1A57F0471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81" name="AutoShape 5">
          <a:extLst>
            <a:ext uri="{FF2B5EF4-FFF2-40B4-BE49-F238E27FC236}">
              <a16:creationId xmlns:a16="http://schemas.microsoft.com/office/drawing/2014/main" id="{EFBC90B4-71E6-4BF9-A614-A57FBB6DBAD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82" name="AutoShape 3">
          <a:extLst>
            <a:ext uri="{FF2B5EF4-FFF2-40B4-BE49-F238E27FC236}">
              <a16:creationId xmlns:a16="http://schemas.microsoft.com/office/drawing/2014/main" id="{CEFD2CFE-7C30-4FB2-902A-BE628D8754E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83" name="AutoShape 5">
          <a:extLst>
            <a:ext uri="{FF2B5EF4-FFF2-40B4-BE49-F238E27FC236}">
              <a16:creationId xmlns:a16="http://schemas.microsoft.com/office/drawing/2014/main" id="{23895B60-B6A9-4221-B1E6-774A24C94EE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84" name="AutoShape 3">
          <a:extLst>
            <a:ext uri="{FF2B5EF4-FFF2-40B4-BE49-F238E27FC236}">
              <a16:creationId xmlns:a16="http://schemas.microsoft.com/office/drawing/2014/main" id="{037AD8E2-FA03-4603-8A4F-DE84C6582AE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85" name="AutoShape 5">
          <a:extLst>
            <a:ext uri="{FF2B5EF4-FFF2-40B4-BE49-F238E27FC236}">
              <a16:creationId xmlns:a16="http://schemas.microsoft.com/office/drawing/2014/main" id="{F30DDAFA-2B86-42D9-8C27-BB810E7B416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386" name="AutoShape 2">
          <a:extLst>
            <a:ext uri="{FF2B5EF4-FFF2-40B4-BE49-F238E27FC236}">
              <a16:creationId xmlns:a16="http://schemas.microsoft.com/office/drawing/2014/main" id="{AF7B5CC6-4825-4DF6-8101-A9DFF1602300}"/>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387" name="AutoShape 4">
          <a:extLst>
            <a:ext uri="{FF2B5EF4-FFF2-40B4-BE49-F238E27FC236}">
              <a16:creationId xmlns:a16="http://schemas.microsoft.com/office/drawing/2014/main" id="{787303D6-A875-4077-822B-813CBDEE2D98}"/>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388" name="Text Box 5">
          <a:extLst>
            <a:ext uri="{FF2B5EF4-FFF2-40B4-BE49-F238E27FC236}">
              <a16:creationId xmlns:a16="http://schemas.microsoft.com/office/drawing/2014/main" id="{3CD78E45-A03B-4286-92E5-79DF7F4E6AAE}"/>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389" name="AutoShape 6">
          <a:extLst>
            <a:ext uri="{FF2B5EF4-FFF2-40B4-BE49-F238E27FC236}">
              <a16:creationId xmlns:a16="http://schemas.microsoft.com/office/drawing/2014/main" id="{76811908-40E7-4B7E-A345-34A3EBC50A7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90" name="AutoShape 3">
          <a:extLst>
            <a:ext uri="{FF2B5EF4-FFF2-40B4-BE49-F238E27FC236}">
              <a16:creationId xmlns:a16="http://schemas.microsoft.com/office/drawing/2014/main" id="{F1E648D2-EDEE-4094-B66D-DE55898E230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91" name="AutoShape 5">
          <a:extLst>
            <a:ext uri="{FF2B5EF4-FFF2-40B4-BE49-F238E27FC236}">
              <a16:creationId xmlns:a16="http://schemas.microsoft.com/office/drawing/2014/main" id="{3434BD0C-FDBB-429D-B4E4-291342553F4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92" name="AutoShape 3">
          <a:extLst>
            <a:ext uri="{FF2B5EF4-FFF2-40B4-BE49-F238E27FC236}">
              <a16:creationId xmlns:a16="http://schemas.microsoft.com/office/drawing/2014/main" id="{66EFBFCC-E3E0-4FF7-9477-6AA5DD04BE7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93" name="AutoShape 5">
          <a:extLst>
            <a:ext uri="{FF2B5EF4-FFF2-40B4-BE49-F238E27FC236}">
              <a16:creationId xmlns:a16="http://schemas.microsoft.com/office/drawing/2014/main" id="{5C1A6AAF-A16B-43DD-8304-BF8063197D6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94" name="AutoShape 3">
          <a:extLst>
            <a:ext uri="{FF2B5EF4-FFF2-40B4-BE49-F238E27FC236}">
              <a16:creationId xmlns:a16="http://schemas.microsoft.com/office/drawing/2014/main" id="{A05C92E9-3AD6-4602-9194-017402DE117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395" name="AutoShape 5">
          <a:extLst>
            <a:ext uri="{FF2B5EF4-FFF2-40B4-BE49-F238E27FC236}">
              <a16:creationId xmlns:a16="http://schemas.microsoft.com/office/drawing/2014/main" id="{B7194B43-05BA-43D1-8F0F-84B7D050605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96" name="AutoShape 3">
          <a:extLst>
            <a:ext uri="{FF2B5EF4-FFF2-40B4-BE49-F238E27FC236}">
              <a16:creationId xmlns:a16="http://schemas.microsoft.com/office/drawing/2014/main" id="{18B48865-FD27-4394-AD79-B7302CB9CF7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397" name="AutoShape 5">
          <a:extLst>
            <a:ext uri="{FF2B5EF4-FFF2-40B4-BE49-F238E27FC236}">
              <a16:creationId xmlns:a16="http://schemas.microsoft.com/office/drawing/2014/main" id="{671BED5E-EA67-42F6-9DB9-3BF8F1F0407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398" name="AutoShape 2">
          <a:extLst>
            <a:ext uri="{FF2B5EF4-FFF2-40B4-BE49-F238E27FC236}">
              <a16:creationId xmlns:a16="http://schemas.microsoft.com/office/drawing/2014/main" id="{478AE652-B5D7-46C1-945C-137A28CE2FB6}"/>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399" name="AutoShape 4">
          <a:extLst>
            <a:ext uri="{FF2B5EF4-FFF2-40B4-BE49-F238E27FC236}">
              <a16:creationId xmlns:a16="http://schemas.microsoft.com/office/drawing/2014/main" id="{0EF8210D-0F14-4D9D-BECC-6899DDE2D0CB}"/>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0" name="Text Box 5">
          <a:extLst>
            <a:ext uri="{FF2B5EF4-FFF2-40B4-BE49-F238E27FC236}">
              <a16:creationId xmlns:a16="http://schemas.microsoft.com/office/drawing/2014/main" id="{7F8E902F-4FE7-42ED-AF81-766F221D9692}"/>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01" name="AutoShape 6">
          <a:extLst>
            <a:ext uri="{FF2B5EF4-FFF2-40B4-BE49-F238E27FC236}">
              <a16:creationId xmlns:a16="http://schemas.microsoft.com/office/drawing/2014/main" id="{3B2DBF71-945F-43BA-AF7D-33ED7BF5740B}"/>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02" name="AutoShape 3">
          <a:extLst>
            <a:ext uri="{FF2B5EF4-FFF2-40B4-BE49-F238E27FC236}">
              <a16:creationId xmlns:a16="http://schemas.microsoft.com/office/drawing/2014/main" id="{A6C0F463-B6F2-4C40-B928-486FADD0487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03" name="AutoShape 5">
          <a:extLst>
            <a:ext uri="{FF2B5EF4-FFF2-40B4-BE49-F238E27FC236}">
              <a16:creationId xmlns:a16="http://schemas.microsoft.com/office/drawing/2014/main" id="{1EE83275-86E5-48CB-8C5E-DF95B2F25D3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04" name="AutoShape 3">
          <a:extLst>
            <a:ext uri="{FF2B5EF4-FFF2-40B4-BE49-F238E27FC236}">
              <a16:creationId xmlns:a16="http://schemas.microsoft.com/office/drawing/2014/main" id="{B099C6E4-6D30-4BF9-99A6-A8F460F703D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05" name="AutoShape 5">
          <a:extLst>
            <a:ext uri="{FF2B5EF4-FFF2-40B4-BE49-F238E27FC236}">
              <a16:creationId xmlns:a16="http://schemas.microsoft.com/office/drawing/2014/main" id="{28998FF4-B620-4622-B1B3-6365193EECD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06" name="AutoShape 3">
          <a:extLst>
            <a:ext uri="{FF2B5EF4-FFF2-40B4-BE49-F238E27FC236}">
              <a16:creationId xmlns:a16="http://schemas.microsoft.com/office/drawing/2014/main" id="{47F68E96-EC98-44C1-A0B1-57195AD4686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07" name="AutoShape 5">
          <a:extLst>
            <a:ext uri="{FF2B5EF4-FFF2-40B4-BE49-F238E27FC236}">
              <a16:creationId xmlns:a16="http://schemas.microsoft.com/office/drawing/2014/main" id="{5754F416-D6DA-4CF0-86E4-42B0CADCCA6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08" name="AutoShape 3">
          <a:extLst>
            <a:ext uri="{FF2B5EF4-FFF2-40B4-BE49-F238E27FC236}">
              <a16:creationId xmlns:a16="http://schemas.microsoft.com/office/drawing/2014/main" id="{9CA4D496-FB6B-49EF-A6A4-AA8A90A2E3D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09" name="AutoShape 5">
          <a:extLst>
            <a:ext uri="{FF2B5EF4-FFF2-40B4-BE49-F238E27FC236}">
              <a16:creationId xmlns:a16="http://schemas.microsoft.com/office/drawing/2014/main" id="{D407B150-606A-4BCB-AE9C-C2A5D5ADFE9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10" name="AutoShape 2">
          <a:extLst>
            <a:ext uri="{FF2B5EF4-FFF2-40B4-BE49-F238E27FC236}">
              <a16:creationId xmlns:a16="http://schemas.microsoft.com/office/drawing/2014/main" id="{A7D03269-F8E5-4991-9428-E067147A57B5}"/>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11" name="AutoShape 4">
          <a:extLst>
            <a:ext uri="{FF2B5EF4-FFF2-40B4-BE49-F238E27FC236}">
              <a16:creationId xmlns:a16="http://schemas.microsoft.com/office/drawing/2014/main" id="{32B0ACDD-6970-4639-B47E-2FFA5AF4B12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12" name="Text Box 5">
          <a:extLst>
            <a:ext uri="{FF2B5EF4-FFF2-40B4-BE49-F238E27FC236}">
              <a16:creationId xmlns:a16="http://schemas.microsoft.com/office/drawing/2014/main" id="{F21BDD75-5AD5-4FE8-9FDA-1231E246173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13" name="AutoShape 6">
          <a:extLst>
            <a:ext uri="{FF2B5EF4-FFF2-40B4-BE49-F238E27FC236}">
              <a16:creationId xmlns:a16="http://schemas.microsoft.com/office/drawing/2014/main" id="{1180F5FA-BADB-4E13-9442-AF638B14AA1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14" name="AutoShape 3">
          <a:extLst>
            <a:ext uri="{FF2B5EF4-FFF2-40B4-BE49-F238E27FC236}">
              <a16:creationId xmlns:a16="http://schemas.microsoft.com/office/drawing/2014/main" id="{142EF108-C804-4A77-9834-7765A647177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15" name="AutoShape 5">
          <a:extLst>
            <a:ext uri="{FF2B5EF4-FFF2-40B4-BE49-F238E27FC236}">
              <a16:creationId xmlns:a16="http://schemas.microsoft.com/office/drawing/2014/main" id="{3E609E73-A998-4357-9D54-4046AB8418D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16" name="AutoShape 3">
          <a:extLst>
            <a:ext uri="{FF2B5EF4-FFF2-40B4-BE49-F238E27FC236}">
              <a16:creationId xmlns:a16="http://schemas.microsoft.com/office/drawing/2014/main" id="{D9D778C2-704A-411B-89B2-AFF5B661836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17" name="AutoShape 5">
          <a:extLst>
            <a:ext uri="{FF2B5EF4-FFF2-40B4-BE49-F238E27FC236}">
              <a16:creationId xmlns:a16="http://schemas.microsoft.com/office/drawing/2014/main" id="{47778AF3-FF30-431E-A39E-BBBCD1A56D2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18" name="AutoShape 3">
          <a:extLst>
            <a:ext uri="{FF2B5EF4-FFF2-40B4-BE49-F238E27FC236}">
              <a16:creationId xmlns:a16="http://schemas.microsoft.com/office/drawing/2014/main" id="{0A7BC1E5-E945-4CD3-9D17-266D5B74F91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19" name="AutoShape 5">
          <a:extLst>
            <a:ext uri="{FF2B5EF4-FFF2-40B4-BE49-F238E27FC236}">
              <a16:creationId xmlns:a16="http://schemas.microsoft.com/office/drawing/2014/main" id="{0192734F-25C2-410E-9B5A-5C830D83C5B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20" name="AutoShape 3">
          <a:extLst>
            <a:ext uri="{FF2B5EF4-FFF2-40B4-BE49-F238E27FC236}">
              <a16:creationId xmlns:a16="http://schemas.microsoft.com/office/drawing/2014/main" id="{F0EFCC3F-7DD4-4463-89B2-923431EC8F3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21" name="AutoShape 5">
          <a:extLst>
            <a:ext uri="{FF2B5EF4-FFF2-40B4-BE49-F238E27FC236}">
              <a16:creationId xmlns:a16="http://schemas.microsoft.com/office/drawing/2014/main" id="{2AF40FED-5B1A-4A2B-897F-FAC4F8CAD9D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22" name="AutoShape 2">
          <a:extLst>
            <a:ext uri="{FF2B5EF4-FFF2-40B4-BE49-F238E27FC236}">
              <a16:creationId xmlns:a16="http://schemas.microsoft.com/office/drawing/2014/main" id="{D2719446-CDF6-49D8-A236-0C30D705731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23" name="AutoShape 4">
          <a:extLst>
            <a:ext uri="{FF2B5EF4-FFF2-40B4-BE49-F238E27FC236}">
              <a16:creationId xmlns:a16="http://schemas.microsoft.com/office/drawing/2014/main" id="{5F24C3F3-93AC-4E77-8C90-4B69AE05D47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24" name="Text Box 5">
          <a:extLst>
            <a:ext uri="{FF2B5EF4-FFF2-40B4-BE49-F238E27FC236}">
              <a16:creationId xmlns:a16="http://schemas.microsoft.com/office/drawing/2014/main" id="{20DCD3A0-3EE2-4C7D-B8C4-BD2F6F0BBB2E}"/>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25" name="AutoShape 6">
          <a:extLst>
            <a:ext uri="{FF2B5EF4-FFF2-40B4-BE49-F238E27FC236}">
              <a16:creationId xmlns:a16="http://schemas.microsoft.com/office/drawing/2014/main" id="{D7927A8D-DDE0-4B51-8265-C6EA5CD2505B}"/>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26" name="AutoShape 3">
          <a:extLst>
            <a:ext uri="{FF2B5EF4-FFF2-40B4-BE49-F238E27FC236}">
              <a16:creationId xmlns:a16="http://schemas.microsoft.com/office/drawing/2014/main" id="{E7E4AA8D-6285-4603-B5BC-CC6D27FE57E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27" name="AutoShape 5">
          <a:extLst>
            <a:ext uri="{FF2B5EF4-FFF2-40B4-BE49-F238E27FC236}">
              <a16:creationId xmlns:a16="http://schemas.microsoft.com/office/drawing/2014/main" id="{E308CDC9-21B0-44E7-AC23-05158EA1B9B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28" name="AutoShape 3">
          <a:extLst>
            <a:ext uri="{FF2B5EF4-FFF2-40B4-BE49-F238E27FC236}">
              <a16:creationId xmlns:a16="http://schemas.microsoft.com/office/drawing/2014/main" id="{41694916-3CAB-49FE-A4BB-AD8777BEC92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29" name="AutoShape 5">
          <a:extLst>
            <a:ext uri="{FF2B5EF4-FFF2-40B4-BE49-F238E27FC236}">
              <a16:creationId xmlns:a16="http://schemas.microsoft.com/office/drawing/2014/main" id="{789D7C39-F6B4-41AB-A3DC-9411B27E06E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30" name="AutoShape 3">
          <a:extLst>
            <a:ext uri="{FF2B5EF4-FFF2-40B4-BE49-F238E27FC236}">
              <a16:creationId xmlns:a16="http://schemas.microsoft.com/office/drawing/2014/main" id="{A44AC5F2-15A6-4BA9-9A94-9BFEB066C6F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31" name="AutoShape 5">
          <a:extLst>
            <a:ext uri="{FF2B5EF4-FFF2-40B4-BE49-F238E27FC236}">
              <a16:creationId xmlns:a16="http://schemas.microsoft.com/office/drawing/2014/main" id="{CB05E9C9-9E22-450E-B976-40EE7CD1873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32" name="AutoShape 3">
          <a:extLst>
            <a:ext uri="{FF2B5EF4-FFF2-40B4-BE49-F238E27FC236}">
              <a16:creationId xmlns:a16="http://schemas.microsoft.com/office/drawing/2014/main" id="{275123D6-BC1D-4D0D-9E85-DE7A7D1F839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33" name="AutoShape 5">
          <a:extLst>
            <a:ext uri="{FF2B5EF4-FFF2-40B4-BE49-F238E27FC236}">
              <a16:creationId xmlns:a16="http://schemas.microsoft.com/office/drawing/2014/main" id="{7C07E497-71AE-4E1F-B49C-62F5CCA0A7C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34" name="AutoShape 2">
          <a:extLst>
            <a:ext uri="{FF2B5EF4-FFF2-40B4-BE49-F238E27FC236}">
              <a16:creationId xmlns:a16="http://schemas.microsoft.com/office/drawing/2014/main" id="{728450C7-EB3E-45F6-96D1-A75950819937}"/>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35" name="AutoShape 4">
          <a:extLst>
            <a:ext uri="{FF2B5EF4-FFF2-40B4-BE49-F238E27FC236}">
              <a16:creationId xmlns:a16="http://schemas.microsoft.com/office/drawing/2014/main" id="{F78E3A23-026F-4B2C-B69B-2B4BFCE772C7}"/>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36" name="Text Box 5">
          <a:extLst>
            <a:ext uri="{FF2B5EF4-FFF2-40B4-BE49-F238E27FC236}">
              <a16:creationId xmlns:a16="http://schemas.microsoft.com/office/drawing/2014/main" id="{D22CF880-E197-4E7B-9437-9A7C5260BBE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37" name="AutoShape 6">
          <a:extLst>
            <a:ext uri="{FF2B5EF4-FFF2-40B4-BE49-F238E27FC236}">
              <a16:creationId xmlns:a16="http://schemas.microsoft.com/office/drawing/2014/main" id="{BD27E9D2-36FB-4617-8263-BE51345BB3AC}"/>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38" name="AutoShape 3">
          <a:extLst>
            <a:ext uri="{FF2B5EF4-FFF2-40B4-BE49-F238E27FC236}">
              <a16:creationId xmlns:a16="http://schemas.microsoft.com/office/drawing/2014/main" id="{B6255652-B410-4222-8D98-9D4DA1A2504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39" name="AutoShape 5">
          <a:extLst>
            <a:ext uri="{FF2B5EF4-FFF2-40B4-BE49-F238E27FC236}">
              <a16:creationId xmlns:a16="http://schemas.microsoft.com/office/drawing/2014/main" id="{C2BE7204-4139-46BA-B2D1-053A3C9064B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40" name="AutoShape 3">
          <a:extLst>
            <a:ext uri="{FF2B5EF4-FFF2-40B4-BE49-F238E27FC236}">
              <a16:creationId xmlns:a16="http://schemas.microsoft.com/office/drawing/2014/main" id="{8FCD489A-1D73-473B-9AC8-4A3DF7EF664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41" name="AutoShape 5">
          <a:extLst>
            <a:ext uri="{FF2B5EF4-FFF2-40B4-BE49-F238E27FC236}">
              <a16:creationId xmlns:a16="http://schemas.microsoft.com/office/drawing/2014/main" id="{694C81F1-B2B9-4E15-9AB2-9D5F834F60A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42" name="AutoShape 3">
          <a:extLst>
            <a:ext uri="{FF2B5EF4-FFF2-40B4-BE49-F238E27FC236}">
              <a16:creationId xmlns:a16="http://schemas.microsoft.com/office/drawing/2014/main" id="{ADEEBCF8-1172-4373-AEC8-54F80877A2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43" name="AutoShape 5">
          <a:extLst>
            <a:ext uri="{FF2B5EF4-FFF2-40B4-BE49-F238E27FC236}">
              <a16:creationId xmlns:a16="http://schemas.microsoft.com/office/drawing/2014/main" id="{CA17117C-5891-4FCE-902B-ABE7B9B8717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44" name="AutoShape 3">
          <a:extLst>
            <a:ext uri="{FF2B5EF4-FFF2-40B4-BE49-F238E27FC236}">
              <a16:creationId xmlns:a16="http://schemas.microsoft.com/office/drawing/2014/main" id="{10F8F445-BE7F-441D-87ED-9561110D684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45" name="AutoShape 5">
          <a:extLst>
            <a:ext uri="{FF2B5EF4-FFF2-40B4-BE49-F238E27FC236}">
              <a16:creationId xmlns:a16="http://schemas.microsoft.com/office/drawing/2014/main" id="{C3B6F69F-C7FA-4493-985B-2B59755BDFF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46" name="AutoShape 2">
          <a:extLst>
            <a:ext uri="{FF2B5EF4-FFF2-40B4-BE49-F238E27FC236}">
              <a16:creationId xmlns:a16="http://schemas.microsoft.com/office/drawing/2014/main" id="{F0D4BF72-3BAF-474B-BC8B-A53CFD0E237B}"/>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47" name="AutoShape 4">
          <a:extLst>
            <a:ext uri="{FF2B5EF4-FFF2-40B4-BE49-F238E27FC236}">
              <a16:creationId xmlns:a16="http://schemas.microsoft.com/office/drawing/2014/main" id="{DC3A4121-7065-4D72-A65E-DE32CD9238C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48" name="Text Box 5">
          <a:extLst>
            <a:ext uri="{FF2B5EF4-FFF2-40B4-BE49-F238E27FC236}">
              <a16:creationId xmlns:a16="http://schemas.microsoft.com/office/drawing/2014/main" id="{3AFC5001-5854-4F8C-9123-DC42B58EBE0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49" name="AutoShape 6">
          <a:extLst>
            <a:ext uri="{FF2B5EF4-FFF2-40B4-BE49-F238E27FC236}">
              <a16:creationId xmlns:a16="http://schemas.microsoft.com/office/drawing/2014/main" id="{0139BFDF-FABD-4CEC-BF46-AADF0B70390B}"/>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50" name="AutoShape 3">
          <a:extLst>
            <a:ext uri="{FF2B5EF4-FFF2-40B4-BE49-F238E27FC236}">
              <a16:creationId xmlns:a16="http://schemas.microsoft.com/office/drawing/2014/main" id="{D7BE944B-B0B5-4523-9F1E-DCED0429660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51" name="AutoShape 5">
          <a:extLst>
            <a:ext uri="{FF2B5EF4-FFF2-40B4-BE49-F238E27FC236}">
              <a16:creationId xmlns:a16="http://schemas.microsoft.com/office/drawing/2014/main" id="{857D573A-722E-4BBE-A767-F11CE0CCB82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52" name="AutoShape 3">
          <a:extLst>
            <a:ext uri="{FF2B5EF4-FFF2-40B4-BE49-F238E27FC236}">
              <a16:creationId xmlns:a16="http://schemas.microsoft.com/office/drawing/2014/main" id="{FC14655E-51B6-4543-90F5-875B0B7ACD0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53" name="AutoShape 5">
          <a:extLst>
            <a:ext uri="{FF2B5EF4-FFF2-40B4-BE49-F238E27FC236}">
              <a16:creationId xmlns:a16="http://schemas.microsoft.com/office/drawing/2014/main" id="{AE8BF2C7-1D5D-45B4-A476-A2AB3700C46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54" name="AutoShape 3">
          <a:extLst>
            <a:ext uri="{FF2B5EF4-FFF2-40B4-BE49-F238E27FC236}">
              <a16:creationId xmlns:a16="http://schemas.microsoft.com/office/drawing/2014/main" id="{E0EC5796-E7F8-4BC8-A677-A6220249AA3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55" name="AutoShape 5">
          <a:extLst>
            <a:ext uri="{FF2B5EF4-FFF2-40B4-BE49-F238E27FC236}">
              <a16:creationId xmlns:a16="http://schemas.microsoft.com/office/drawing/2014/main" id="{F73633B1-F846-461E-9DE4-1B6409F6AB4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56" name="AutoShape 3">
          <a:extLst>
            <a:ext uri="{FF2B5EF4-FFF2-40B4-BE49-F238E27FC236}">
              <a16:creationId xmlns:a16="http://schemas.microsoft.com/office/drawing/2014/main" id="{EE2AB42B-568F-4CBF-A436-89306DF9D0F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57" name="AutoShape 5">
          <a:extLst>
            <a:ext uri="{FF2B5EF4-FFF2-40B4-BE49-F238E27FC236}">
              <a16:creationId xmlns:a16="http://schemas.microsoft.com/office/drawing/2014/main" id="{19472A61-01D3-4D4B-9429-FA5EC1BD8EB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58" name="AutoShape 2">
          <a:extLst>
            <a:ext uri="{FF2B5EF4-FFF2-40B4-BE49-F238E27FC236}">
              <a16:creationId xmlns:a16="http://schemas.microsoft.com/office/drawing/2014/main" id="{309481E8-E1E4-450E-8DEB-C89051C73AA3}"/>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59" name="AutoShape 4">
          <a:extLst>
            <a:ext uri="{FF2B5EF4-FFF2-40B4-BE49-F238E27FC236}">
              <a16:creationId xmlns:a16="http://schemas.microsoft.com/office/drawing/2014/main" id="{219FDA54-E7E3-46C8-BB58-E00DF1B7D55A}"/>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60" name="Text Box 5">
          <a:extLst>
            <a:ext uri="{FF2B5EF4-FFF2-40B4-BE49-F238E27FC236}">
              <a16:creationId xmlns:a16="http://schemas.microsoft.com/office/drawing/2014/main" id="{CAA443B7-C32C-4F52-8A76-D26D592FD56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61" name="AutoShape 6">
          <a:extLst>
            <a:ext uri="{FF2B5EF4-FFF2-40B4-BE49-F238E27FC236}">
              <a16:creationId xmlns:a16="http://schemas.microsoft.com/office/drawing/2014/main" id="{2D2BA585-62A7-4E01-992B-97C06989A027}"/>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62" name="AutoShape 3">
          <a:extLst>
            <a:ext uri="{FF2B5EF4-FFF2-40B4-BE49-F238E27FC236}">
              <a16:creationId xmlns:a16="http://schemas.microsoft.com/office/drawing/2014/main" id="{BB603F9E-7384-46F8-800F-D750FBEC4FA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63" name="AutoShape 5">
          <a:extLst>
            <a:ext uri="{FF2B5EF4-FFF2-40B4-BE49-F238E27FC236}">
              <a16:creationId xmlns:a16="http://schemas.microsoft.com/office/drawing/2014/main" id="{49CB4E2C-6D86-465B-A3F3-2EC05A3EDF2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64" name="AutoShape 3">
          <a:extLst>
            <a:ext uri="{FF2B5EF4-FFF2-40B4-BE49-F238E27FC236}">
              <a16:creationId xmlns:a16="http://schemas.microsoft.com/office/drawing/2014/main" id="{B65E8A9D-95E1-4517-8E72-26413680487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65" name="AutoShape 5">
          <a:extLst>
            <a:ext uri="{FF2B5EF4-FFF2-40B4-BE49-F238E27FC236}">
              <a16:creationId xmlns:a16="http://schemas.microsoft.com/office/drawing/2014/main" id="{AC9DB6E6-4D49-4D14-A11A-30C6D9142A9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66" name="AutoShape 3">
          <a:extLst>
            <a:ext uri="{FF2B5EF4-FFF2-40B4-BE49-F238E27FC236}">
              <a16:creationId xmlns:a16="http://schemas.microsoft.com/office/drawing/2014/main" id="{835CF3E5-BB78-4EB3-8227-78E414579C1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67" name="AutoShape 5">
          <a:extLst>
            <a:ext uri="{FF2B5EF4-FFF2-40B4-BE49-F238E27FC236}">
              <a16:creationId xmlns:a16="http://schemas.microsoft.com/office/drawing/2014/main" id="{F8005C41-3876-47E0-A770-C2DDBF372A1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68" name="AutoShape 3">
          <a:extLst>
            <a:ext uri="{FF2B5EF4-FFF2-40B4-BE49-F238E27FC236}">
              <a16:creationId xmlns:a16="http://schemas.microsoft.com/office/drawing/2014/main" id="{9D9084F7-8865-4DE2-8F6F-22C37E0A520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69" name="AutoShape 5">
          <a:extLst>
            <a:ext uri="{FF2B5EF4-FFF2-40B4-BE49-F238E27FC236}">
              <a16:creationId xmlns:a16="http://schemas.microsoft.com/office/drawing/2014/main" id="{DCFF5F10-B52B-4FD9-913F-9DE476DCB69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70" name="AutoShape 2">
          <a:extLst>
            <a:ext uri="{FF2B5EF4-FFF2-40B4-BE49-F238E27FC236}">
              <a16:creationId xmlns:a16="http://schemas.microsoft.com/office/drawing/2014/main" id="{216F38CE-0E50-465D-83D8-37D7E3B161D5}"/>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71" name="AutoShape 4">
          <a:extLst>
            <a:ext uri="{FF2B5EF4-FFF2-40B4-BE49-F238E27FC236}">
              <a16:creationId xmlns:a16="http://schemas.microsoft.com/office/drawing/2014/main" id="{C7B3F048-9900-48BC-8F38-E47FB3D2C70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72" name="Text Box 5">
          <a:extLst>
            <a:ext uri="{FF2B5EF4-FFF2-40B4-BE49-F238E27FC236}">
              <a16:creationId xmlns:a16="http://schemas.microsoft.com/office/drawing/2014/main" id="{23838D86-6A7C-4E62-ABC5-5B2D43EC56A5}"/>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73" name="AutoShape 6">
          <a:extLst>
            <a:ext uri="{FF2B5EF4-FFF2-40B4-BE49-F238E27FC236}">
              <a16:creationId xmlns:a16="http://schemas.microsoft.com/office/drawing/2014/main" id="{8B5E0D97-BD59-4AE6-81B1-4B4029AF24BC}"/>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74" name="AutoShape 3">
          <a:extLst>
            <a:ext uri="{FF2B5EF4-FFF2-40B4-BE49-F238E27FC236}">
              <a16:creationId xmlns:a16="http://schemas.microsoft.com/office/drawing/2014/main" id="{4017899D-8C5A-4485-A064-4DE14D09734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75" name="AutoShape 5">
          <a:extLst>
            <a:ext uri="{FF2B5EF4-FFF2-40B4-BE49-F238E27FC236}">
              <a16:creationId xmlns:a16="http://schemas.microsoft.com/office/drawing/2014/main" id="{6A3BC572-09A0-480E-AD4A-2C975D49C78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76" name="AutoShape 3">
          <a:extLst>
            <a:ext uri="{FF2B5EF4-FFF2-40B4-BE49-F238E27FC236}">
              <a16:creationId xmlns:a16="http://schemas.microsoft.com/office/drawing/2014/main" id="{FEE58DE5-1A60-4C48-82E6-727766C962A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77" name="AutoShape 5">
          <a:extLst>
            <a:ext uri="{FF2B5EF4-FFF2-40B4-BE49-F238E27FC236}">
              <a16:creationId xmlns:a16="http://schemas.microsoft.com/office/drawing/2014/main" id="{4CEDB453-7DC6-4D3D-8A9E-702020BC323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78" name="AutoShape 3">
          <a:extLst>
            <a:ext uri="{FF2B5EF4-FFF2-40B4-BE49-F238E27FC236}">
              <a16:creationId xmlns:a16="http://schemas.microsoft.com/office/drawing/2014/main" id="{22C9A4FB-618A-4EB7-8F9C-F06F38025BE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79" name="AutoShape 5">
          <a:extLst>
            <a:ext uri="{FF2B5EF4-FFF2-40B4-BE49-F238E27FC236}">
              <a16:creationId xmlns:a16="http://schemas.microsoft.com/office/drawing/2014/main" id="{04B515C8-984C-44AC-92F3-3BB4204A4EE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80" name="AutoShape 3">
          <a:extLst>
            <a:ext uri="{FF2B5EF4-FFF2-40B4-BE49-F238E27FC236}">
              <a16:creationId xmlns:a16="http://schemas.microsoft.com/office/drawing/2014/main" id="{11E85CE6-2BBF-41E8-8B65-922300D8CD1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81" name="AutoShape 5">
          <a:extLst>
            <a:ext uri="{FF2B5EF4-FFF2-40B4-BE49-F238E27FC236}">
              <a16:creationId xmlns:a16="http://schemas.microsoft.com/office/drawing/2014/main" id="{5DEE7BD8-9150-42F8-B632-3EBEBA5B3D5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82" name="AutoShape 2">
          <a:extLst>
            <a:ext uri="{FF2B5EF4-FFF2-40B4-BE49-F238E27FC236}">
              <a16:creationId xmlns:a16="http://schemas.microsoft.com/office/drawing/2014/main" id="{913E086C-5B26-4F40-99CA-388A48DA3895}"/>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83" name="AutoShape 4">
          <a:extLst>
            <a:ext uri="{FF2B5EF4-FFF2-40B4-BE49-F238E27FC236}">
              <a16:creationId xmlns:a16="http://schemas.microsoft.com/office/drawing/2014/main" id="{8AFE8209-8765-47A7-BC5C-FA682857376A}"/>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84" name="Text Box 5">
          <a:extLst>
            <a:ext uri="{FF2B5EF4-FFF2-40B4-BE49-F238E27FC236}">
              <a16:creationId xmlns:a16="http://schemas.microsoft.com/office/drawing/2014/main" id="{A3351D3D-72B3-477B-A120-19A96FDB1A2D}"/>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85" name="AutoShape 6">
          <a:extLst>
            <a:ext uri="{FF2B5EF4-FFF2-40B4-BE49-F238E27FC236}">
              <a16:creationId xmlns:a16="http://schemas.microsoft.com/office/drawing/2014/main" id="{2B7F81B0-302D-4909-AED3-87B4CE7ADEC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86" name="AutoShape 3">
          <a:extLst>
            <a:ext uri="{FF2B5EF4-FFF2-40B4-BE49-F238E27FC236}">
              <a16:creationId xmlns:a16="http://schemas.microsoft.com/office/drawing/2014/main" id="{07E6AD67-F48A-40A8-BDDA-0488E9F1300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87" name="AutoShape 5">
          <a:extLst>
            <a:ext uri="{FF2B5EF4-FFF2-40B4-BE49-F238E27FC236}">
              <a16:creationId xmlns:a16="http://schemas.microsoft.com/office/drawing/2014/main" id="{9B02861D-2236-4E00-B20D-BE48F442840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88" name="AutoShape 3">
          <a:extLst>
            <a:ext uri="{FF2B5EF4-FFF2-40B4-BE49-F238E27FC236}">
              <a16:creationId xmlns:a16="http://schemas.microsoft.com/office/drawing/2014/main" id="{C7398CF5-CDED-4E4B-B6CE-3440BE7B507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89" name="AutoShape 5">
          <a:extLst>
            <a:ext uri="{FF2B5EF4-FFF2-40B4-BE49-F238E27FC236}">
              <a16:creationId xmlns:a16="http://schemas.microsoft.com/office/drawing/2014/main" id="{03078DCD-6BD9-42B2-BB24-641D64FC485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90" name="AutoShape 3">
          <a:extLst>
            <a:ext uri="{FF2B5EF4-FFF2-40B4-BE49-F238E27FC236}">
              <a16:creationId xmlns:a16="http://schemas.microsoft.com/office/drawing/2014/main" id="{81924BCF-6DD1-4D95-9022-67CE9CE6DAB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91" name="AutoShape 5">
          <a:extLst>
            <a:ext uri="{FF2B5EF4-FFF2-40B4-BE49-F238E27FC236}">
              <a16:creationId xmlns:a16="http://schemas.microsoft.com/office/drawing/2014/main" id="{D720FFBB-52DF-403A-824B-24B001801B0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92" name="AutoShape 3">
          <a:extLst>
            <a:ext uri="{FF2B5EF4-FFF2-40B4-BE49-F238E27FC236}">
              <a16:creationId xmlns:a16="http://schemas.microsoft.com/office/drawing/2014/main" id="{FFED76EA-1B7B-4CEF-814D-86F6C3F35D4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493" name="AutoShape 5">
          <a:extLst>
            <a:ext uri="{FF2B5EF4-FFF2-40B4-BE49-F238E27FC236}">
              <a16:creationId xmlns:a16="http://schemas.microsoft.com/office/drawing/2014/main" id="{EE7D3E0E-F260-4D71-8D8B-6FAD337C6CA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494" name="AutoShape 2">
          <a:extLst>
            <a:ext uri="{FF2B5EF4-FFF2-40B4-BE49-F238E27FC236}">
              <a16:creationId xmlns:a16="http://schemas.microsoft.com/office/drawing/2014/main" id="{2BEB4D67-8C1A-4E23-88A5-1A91AFF650C6}"/>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495" name="AutoShape 4">
          <a:extLst>
            <a:ext uri="{FF2B5EF4-FFF2-40B4-BE49-F238E27FC236}">
              <a16:creationId xmlns:a16="http://schemas.microsoft.com/office/drawing/2014/main" id="{352C9DD7-E14E-4777-A810-9B4BF22566E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96" name="Text Box 5">
          <a:extLst>
            <a:ext uri="{FF2B5EF4-FFF2-40B4-BE49-F238E27FC236}">
              <a16:creationId xmlns:a16="http://schemas.microsoft.com/office/drawing/2014/main" id="{27A04282-AA1D-40B5-A7E0-3AD462A52822}"/>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497" name="AutoShape 6">
          <a:extLst>
            <a:ext uri="{FF2B5EF4-FFF2-40B4-BE49-F238E27FC236}">
              <a16:creationId xmlns:a16="http://schemas.microsoft.com/office/drawing/2014/main" id="{8964FADD-3C10-4184-B603-7B97C38920ED}"/>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98" name="AutoShape 3">
          <a:extLst>
            <a:ext uri="{FF2B5EF4-FFF2-40B4-BE49-F238E27FC236}">
              <a16:creationId xmlns:a16="http://schemas.microsoft.com/office/drawing/2014/main" id="{8950C5FD-D70F-4B37-83D4-BD59DC50646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99" name="AutoShape 5">
          <a:extLst>
            <a:ext uri="{FF2B5EF4-FFF2-40B4-BE49-F238E27FC236}">
              <a16:creationId xmlns:a16="http://schemas.microsoft.com/office/drawing/2014/main" id="{471C991C-1400-40E5-851E-9123BEE84A2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00" name="AutoShape 3">
          <a:extLst>
            <a:ext uri="{FF2B5EF4-FFF2-40B4-BE49-F238E27FC236}">
              <a16:creationId xmlns:a16="http://schemas.microsoft.com/office/drawing/2014/main" id="{6E50818E-510B-4693-B2CA-ACE4FBB873C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01" name="AutoShape 5">
          <a:extLst>
            <a:ext uri="{FF2B5EF4-FFF2-40B4-BE49-F238E27FC236}">
              <a16:creationId xmlns:a16="http://schemas.microsoft.com/office/drawing/2014/main" id="{740C510C-10E9-46F4-8D6C-31E85C00885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02" name="AutoShape 3">
          <a:extLst>
            <a:ext uri="{FF2B5EF4-FFF2-40B4-BE49-F238E27FC236}">
              <a16:creationId xmlns:a16="http://schemas.microsoft.com/office/drawing/2014/main" id="{8C249CA1-9311-4D7A-8D0B-B0FDCCFC13C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03" name="AutoShape 5">
          <a:extLst>
            <a:ext uri="{FF2B5EF4-FFF2-40B4-BE49-F238E27FC236}">
              <a16:creationId xmlns:a16="http://schemas.microsoft.com/office/drawing/2014/main" id="{7A404532-3B77-4B38-81B2-8C3A3B35B40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04" name="AutoShape 3">
          <a:extLst>
            <a:ext uri="{FF2B5EF4-FFF2-40B4-BE49-F238E27FC236}">
              <a16:creationId xmlns:a16="http://schemas.microsoft.com/office/drawing/2014/main" id="{BD535D20-7768-45FB-9F21-3E072918694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05" name="AutoShape 5">
          <a:extLst>
            <a:ext uri="{FF2B5EF4-FFF2-40B4-BE49-F238E27FC236}">
              <a16:creationId xmlns:a16="http://schemas.microsoft.com/office/drawing/2014/main" id="{73EACBE6-0FAD-46ED-ABB2-B70153CBA9D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06" name="AutoShape 2">
          <a:extLst>
            <a:ext uri="{FF2B5EF4-FFF2-40B4-BE49-F238E27FC236}">
              <a16:creationId xmlns:a16="http://schemas.microsoft.com/office/drawing/2014/main" id="{02ACF102-0C6D-473C-9770-AF1E25B569FE}"/>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07" name="AutoShape 4">
          <a:extLst>
            <a:ext uri="{FF2B5EF4-FFF2-40B4-BE49-F238E27FC236}">
              <a16:creationId xmlns:a16="http://schemas.microsoft.com/office/drawing/2014/main" id="{33526890-D150-4750-A41D-3DF4D15AD52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08" name="Text Box 5">
          <a:extLst>
            <a:ext uri="{FF2B5EF4-FFF2-40B4-BE49-F238E27FC236}">
              <a16:creationId xmlns:a16="http://schemas.microsoft.com/office/drawing/2014/main" id="{81FCA136-7C4B-46B7-ABEB-055442AA396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09" name="AutoShape 6">
          <a:extLst>
            <a:ext uri="{FF2B5EF4-FFF2-40B4-BE49-F238E27FC236}">
              <a16:creationId xmlns:a16="http://schemas.microsoft.com/office/drawing/2014/main" id="{18DC643A-FDDC-4840-97CA-66F2A1144C1C}"/>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10" name="AutoShape 3">
          <a:extLst>
            <a:ext uri="{FF2B5EF4-FFF2-40B4-BE49-F238E27FC236}">
              <a16:creationId xmlns:a16="http://schemas.microsoft.com/office/drawing/2014/main" id="{CBD3964B-7016-4B8F-8BCE-8B4C08349529}"/>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11" name="AutoShape 5">
          <a:extLst>
            <a:ext uri="{FF2B5EF4-FFF2-40B4-BE49-F238E27FC236}">
              <a16:creationId xmlns:a16="http://schemas.microsoft.com/office/drawing/2014/main" id="{BABEC01B-1A99-4025-93DA-D7ABB570E11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12" name="AutoShape 3">
          <a:extLst>
            <a:ext uri="{FF2B5EF4-FFF2-40B4-BE49-F238E27FC236}">
              <a16:creationId xmlns:a16="http://schemas.microsoft.com/office/drawing/2014/main" id="{6EEC1309-CDFD-47B2-AA08-150DB958F97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13" name="AutoShape 5">
          <a:extLst>
            <a:ext uri="{FF2B5EF4-FFF2-40B4-BE49-F238E27FC236}">
              <a16:creationId xmlns:a16="http://schemas.microsoft.com/office/drawing/2014/main" id="{585D3EA0-F2D7-420F-95C2-563FD071946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14" name="AutoShape 3">
          <a:extLst>
            <a:ext uri="{FF2B5EF4-FFF2-40B4-BE49-F238E27FC236}">
              <a16:creationId xmlns:a16="http://schemas.microsoft.com/office/drawing/2014/main" id="{848DB1DF-0482-4BBA-B529-3D61C164861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15" name="AutoShape 5">
          <a:extLst>
            <a:ext uri="{FF2B5EF4-FFF2-40B4-BE49-F238E27FC236}">
              <a16:creationId xmlns:a16="http://schemas.microsoft.com/office/drawing/2014/main" id="{07F21438-4F17-4F89-A2E9-F896DC69074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16" name="AutoShape 3">
          <a:extLst>
            <a:ext uri="{FF2B5EF4-FFF2-40B4-BE49-F238E27FC236}">
              <a16:creationId xmlns:a16="http://schemas.microsoft.com/office/drawing/2014/main" id="{FED4FE5A-B6F8-4E56-A1CE-5313472C29B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17" name="AutoShape 5">
          <a:extLst>
            <a:ext uri="{FF2B5EF4-FFF2-40B4-BE49-F238E27FC236}">
              <a16:creationId xmlns:a16="http://schemas.microsoft.com/office/drawing/2014/main" id="{B34E757C-0F76-4F90-999C-3EFE09995A6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18" name="AutoShape 2">
          <a:extLst>
            <a:ext uri="{FF2B5EF4-FFF2-40B4-BE49-F238E27FC236}">
              <a16:creationId xmlns:a16="http://schemas.microsoft.com/office/drawing/2014/main" id="{6D7C8CEF-4D92-42B9-A43E-3073E0073F93}"/>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19" name="AutoShape 4">
          <a:extLst>
            <a:ext uri="{FF2B5EF4-FFF2-40B4-BE49-F238E27FC236}">
              <a16:creationId xmlns:a16="http://schemas.microsoft.com/office/drawing/2014/main" id="{3ADE2B31-A6FE-49B9-9E72-D756006A3FB6}"/>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0" name="Text Box 5">
          <a:extLst>
            <a:ext uri="{FF2B5EF4-FFF2-40B4-BE49-F238E27FC236}">
              <a16:creationId xmlns:a16="http://schemas.microsoft.com/office/drawing/2014/main" id="{98D54E6E-EBE7-4E22-B4E1-94DF9D04887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21" name="AutoShape 6">
          <a:extLst>
            <a:ext uri="{FF2B5EF4-FFF2-40B4-BE49-F238E27FC236}">
              <a16:creationId xmlns:a16="http://schemas.microsoft.com/office/drawing/2014/main" id="{58953EEE-A642-44E1-B4B0-0ABEC8B30ECC}"/>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22" name="AutoShape 3">
          <a:extLst>
            <a:ext uri="{FF2B5EF4-FFF2-40B4-BE49-F238E27FC236}">
              <a16:creationId xmlns:a16="http://schemas.microsoft.com/office/drawing/2014/main" id="{A075FE9D-7B7D-415B-BAA7-9556A1A31F2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23" name="AutoShape 5">
          <a:extLst>
            <a:ext uri="{FF2B5EF4-FFF2-40B4-BE49-F238E27FC236}">
              <a16:creationId xmlns:a16="http://schemas.microsoft.com/office/drawing/2014/main" id="{9103DEA5-EF20-4B7E-91A2-19889FF0909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24" name="AutoShape 3">
          <a:extLst>
            <a:ext uri="{FF2B5EF4-FFF2-40B4-BE49-F238E27FC236}">
              <a16:creationId xmlns:a16="http://schemas.microsoft.com/office/drawing/2014/main" id="{541142D3-AEF8-4BA9-95D5-530339B8C75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25" name="AutoShape 5">
          <a:extLst>
            <a:ext uri="{FF2B5EF4-FFF2-40B4-BE49-F238E27FC236}">
              <a16:creationId xmlns:a16="http://schemas.microsoft.com/office/drawing/2014/main" id="{ABC5C000-1FA3-4FB1-9386-6C5D1E155D1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26" name="AutoShape 3">
          <a:extLst>
            <a:ext uri="{FF2B5EF4-FFF2-40B4-BE49-F238E27FC236}">
              <a16:creationId xmlns:a16="http://schemas.microsoft.com/office/drawing/2014/main" id="{52866BA8-F076-49D5-8D62-01DCBC3FCFB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27" name="AutoShape 5">
          <a:extLst>
            <a:ext uri="{FF2B5EF4-FFF2-40B4-BE49-F238E27FC236}">
              <a16:creationId xmlns:a16="http://schemas.microsoft.com/office/drawing/2014/main" id="{D90F197B-811B-4FD9-B098-FFD98FB7DE7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28" name="AutoShape 3">
          <a:extLst>
            <a:ext uri="{FF2B5EF4-FFF2-40B4-BE49-F238E27FC236}">
              <a16:creationId xmlns:a16="http://schemas.microsoft.com/office/drawing/2014/main" id="{DE0B8CAB-80FB-43EF-ACC7-09128EA17BA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29" name="AutoShape 5">
          <a:extLst>
            <a:ext uri="{FF2B5EF4-FFF2-40B4-BE49-F238E27FC236}">
              <a16:creationId xmlns:a16="http://schemas.microsoft.com/office/drawing/2014/main" id="{566D2633-6EDA-451C-AEB0-338CBB95EB8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30" name="AutoShape 2">
          <a:extLst>
            <a:ext uri="{FF2B5EF4-FFF2-40B4-BE49-F238E27FC236}">
              <a16:creationId xmlns:a16="http://schemas.microsoft.com/office/drawing/2014/main" id="{99D59218-4275-45AF-9873-0519190975F4}"/>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31" name="AutoShape 4">
          <a:extLst>
            <a:ext uri="{FF2B5EF4-FFF2-40B4-BE49-F238E27FC236}">
              <a16:creationId xmlns:a16="http://schemas.microsoft.com/office/drawing/2014/main" id="{A39C9F2D-CE2B-45D3-89A1-EB1EEC1B029E}"/>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32" name="Text Box 5">
          <a:extLst>
            <a:ext uri="{FF2B5EF4-FFF2-40B4-BE49-F238E27FC236}">
              <a16:creationId xmlns:a16="http://schemas.microsoft.com/office/drawing/2014/main" id="{61D4AE8B-0901-4E12-9314-A0FE79211754}"/>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33" name="AutoShape 6">
          <a:extLst>
            <a:ext uri="{FF2B5EF4-FFF2-40B4-BE49-F238E27FC236}">
              <a16:creationId xmlns:a16="http://schemas.microsoft.com/office/drawing/2014/main" id="{C5E946BB-31AA-4945-8D3F-04BA0946A328}"/>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34" name="AutoShape 3">
          <a:extLst>
            <a:ext uri="{FF2B5EF4-FFF2-40B4-BE49-F238E27FC236}">
              <a16:creationId xmlns:a16="http://schemas.microsoft.com/office/drawing/2014/main" id="{8D1B985C-9811-4AA9-AE4A-74604B74250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35" name="AutoShape 5">
          <a:extLst>
            <a:ext uri="{FF2B5EF4-FFF2-40B4-BE49-F238E27FC236}">
              <a16:creationId xmlns:a16="http://schemas.microsoft.com/office/drawing/2014/main" id="{61B29B6F-E524-468F-90A7-7B9AE2374CB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36" name="AutoShape 3">
          <a:extLst>
            <a:ext uri="{FF2B5EF4-FFF2-40B4-BE49-F238E27FC236}">
              <a16:creationId xmlns:a16="http://schemas.microsoft.com/office/drawing/2014/main" id="{45A5E2C7-5D36-41AC-94BE-77EBAF0BB0A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37" name="AutoShape 5">
          <a:extLst>
            <a:ext uri="{FF2B5EF4-FFF2-40B4-BE49-F238E27FC236}">
              <a16:creationId xmlns:a16="http://schemas.microsoft.com/office/drawing/2014/main" id="{A5B97D7F-E884-4DDC-A9FD-35EED7D4CCA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38" name="AutoShape 3">
          <a:extLst>
            <a:ext uri="{FF2B5EF4-FFF2-40B4-BE49-F238E27FC236}">
              <a16:creationId xmlns:a16="http://schemas.microsoft.com/office/drawing/2014/main" id="{FC43F5B4-492E-45C6-8B3B-C8369702A74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39" name="AutoShape 5">
          <a:extLst>
            <a:ext uri="{FF2B5EF4-FFF2-40B4-BE49-F238E27FC236}">
              <a16:creationId xmlns:a16="http://schemas.microsoft.com/office/drawing/2014/main" id="{15BC82C3-C09C-4629-8299-BD3AC4B26D7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40" name="AutoShape 3">
          <a:extLst>
            <a:ext uri="{FF2B5EF4-FFF2-40B4-BE49-F238E27FC236}">
              <a16:creationId xmlns:a16="http://schemas.microsoft.com/office/drawing/2014/main" id="{9513C3FC-E051-4407-A3BA-C3E8E05A46C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41" name="AutoShape 5">
          <a:extLst>
            <a:ext uri="{FF2B5EF4-FFF2-40B4-BE49-F238E27FC236}">
              <a16:creationId xmlns:a16="http://schemas.microsoft.com/office/drawing/2014/main" id="{ABADACFC-9071-475C-8D27-91EDF1BAA22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42" name="AutoShape 2">
          <a:extLst>
            <a:ext uri="{FF2B5EF4-FFF2-40B4-BE49-F238E27FC236}">
              <a16:creationId xmlns:a16="http://schemas.microsoft.com/office/drawing/2014/main" id="{B4202776-3243-4E55-8374-D5E26643EB8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43" name="AutoShape 4">
          <a:extLst>
            <a:ext uri="{FF2B5EF4-FFF2-40B4-BE49-F238E27FC236}">
              <a16:creationId xmlns:a16="http://schemas.microsoft.com/office/drawing/2014/main" id="{9B3A66B1-867A-40F0-8AE9-24BB97C3A804}"/>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44" name="Text Box 5">
          <a:extLst>
            <a:ext uri="{FF2B5EF4-FFF2-40B4-BE49-F238E27FC236}">
              <a16:creationId xmlns:a16="http://schemas.microsoft.com/office/drawing/2014/main" id="{FC7B0232-D1FF-41B4-A51D-3BD197E3FDC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45" name="AutoShape 6">
          <a:extLst>
            <a:ext uri="{FF2B5EF4-FFF2-40B4-BE49-F238E27FC236}">
              <a16:creationId xmlns:a16="http://schemas.microsoft.com/office/drawing/2014/main" id="{17CBD893-1A13-4B2B-8D2C-B1173FCC350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46" name="AutoShape 3">
          <a:extLst>
            <a:ext uri="{FF2B5EF4-FFF2-40B4-BE49-F238E27FC236}">
              <a16:creationId xmlns:a16="http://schemas.microsoft.com/office/drawing/2014/main" id="{E317CFB2-13DC-4FD5-AFE6-2797B6A83EA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47" name="AutoShape 5">
          <a:extLst>
            <a:ext uri="{FF2B5EF4-FFF2-40B4-BE49-F238E27FC236}">
              <a16:creationId xmlns:a16="http://schemas.microsoft.com/office/drawing/2014/main" id="{5ACAE04A-63B6-4077-B1EB-A706DB8EF7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48" name="AutoShape 3">
          <a:extLst>
            <a:ext uri="{FF2B5EF4-FFF2-40B4-BE49-F238E27FC236}">
              <a16:creationId xmlns:a16="http://schemas.microsoft.com/office/drawing/2014/main" id="{2884DC66-F18F-41F0-ACC8-C4102C7FB1A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49" name="AutoShape 5">
          <a:extLst>
            <a:ext uri="{FF2B5EF4-FFF2-40B4-BE49-F238E27FC236}">
              <a16:creationId xmlns:a16="http://schemas.microsoft.com/office/drawing/2014/main" id="{D3692001-A3F2-4381-8E24-37A60BCE9DB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50" name="AutoShape 3">
          <a:extLst>
            <a:ext uri="{FF2B5EF4-FFF2-40B4-BE49-F238E27FC236}">
              <a16:creationId xmlns:a16="http://schemas.microsoft.com/office/drawing/2014/main" id="{4F7361E6-68D3-41D6-8FCE-C968C11F50F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51" name="AutoShape 5">
          <a:extLst>
            <a:ext uri="{FF2B5EF4-FFF2-40B4-BE49-F238E27FC236}">
              <a16:creationId xmlns:a16="http://schemas.microsoft.com/office/drawing/2014/main" id="{7181A664-521E-48D0-93B3-4212E128402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52" name="AutoShape 3">
          <a:extLst>
            <a:ext uri="{FF2B5EF4-FFF2-40B4-BE49-F238E27FC236}">
              <a16:creationId xmlns:a16="http://schemas.microsoft.com/office/drawing/2014/main" id="{E143CC95-4F77-40F4-B4C6-7D88EAA0E00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53" name="AutoShape 5">
          <a:extLst>
            <a:ext uri="{FF2B5EF4-FFF2-40B4-BE49-F238E27FC236}">
              <a16:creationId xmlns:a16="http://schemas.microsoft.com/office/drawing/2014/main" id="{79F5E753-EF35-445F-8967-3140DB119EB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54" name="AutoShape 2">
          <a:extLst>
            <a:ext uri="{FF2B5EF4-FFF2-40B4-BE49-F238E27FC236}">
              <a16:creationId xmlns:a16="http://schemas.microsoft.com/office/drawing/2014/main" id="{64393BFA-91F3-4A5D-A502-72EE203FBCFB}"/>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55" name="AutoShape 4">
          <a:extLst>
            <a:ext uri="{FF2B5EF4-FFF2-40B4-BE49-F238E27FC236}">
              <a16:creationId xmlns:a16="http://schemas.microsoft.com/office/drawing/2014/main" id="{75FE3A71-ACD2-4F8C-B82E-7AA0208DBD8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56" name="Text Box 5">
          <a:extLst>
            <a:ext uri="{FF2B5EF4-FFF2-40B4-BE49-F238E27FC236}">
              <a16:creationId xmlns:a16="http://schemas.microsoft.com/office/drawing/2014/main" id="{28D607CE-33FA-419A-A24E-C9E85AC1EAEB}"/>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57" name="AutoShape 6">
          <a:extLst>
            <a:ext uri="{FF2B5EF4-FFF2-40B4-BE49-F238E27FC236}">
              <a16:creationId xmlns:a16="http://schemas.microsoft.com/office/drawing/2014/main" id="{3EF2A0FA-4D1B-4AAA-BBD7-46C3326C6EC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58" name="AutoShape 3">
          <a:extLst>
            <a:ext uri="{FF2B5EF4-FFF2-40B4-BE49-F238E27FC236}">
              <a16:creationId xmlns:a16="http://schemas.microsoft.com/office/drawing/2014/main" id="{3164D799-7DCD-4902-BA30-93FF6A88F8B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59" name="AutoShape 5">
          <a:extLst>
            <a:ext uri="{FF2B5EF4-FFF2-40B4-BE49-F238E27FC236}">
              <a16:creationId xmlns:a16="http://schemas.microsoft.com/office/drawing/2014/main" id="{E66FCFFC-81B3-434C-B431-D04C8645ABF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60" name="AutoShape 3">
          <a:extLst>
            <a:ext uri="{FF2B5EF4-FFF2-40B4-BE49-F238E27FC236}">
              <a16:creationId xmlns:a16="http://schemas.microsoft.com/office/drawing/2014/main" id="{035876DF-0944-43C0-984B-904EE53E565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61" name="AutoShape 5">
          <a:extLst>
            <a:ext uri="{FF2B5EF4-FFF2-40B4-BE49-F238E27FC236}">
              <a16:creationId xmlns:a16="http://schemas.microsoft.com/office/drawing/2014/main" id="{38FC1881-DF41-4D65-B225-DA03050E066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62" name="AutoShape 3">
          <a:extLst>
            <a:ext uri="{FF2B5EF4-FFF2-40B4-BE49-F238E27FC236}">
              <a16:creationId xmlns:a16="http://schemas.microsoft.com/office/drawing/2014/main" id="{EDB13A22-5509-4968-81C7-5F02D099AFD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63" name="AutoShape 5">
          <a:extLst>
            <a:ext uri="{FF2B5EF4-FFF2-40B4-BE49-F238E27FC236}">
              <a16:creationId xmlns:a16="http://schemas.microsoft.com/office/drawing/2014/main" id="{A9D3B7F7-9973-49B9-B351-CA489453D8A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64" name="AutoShape 3">
          <a:extLst>
            <a:ext uri="{FF2B5EF4-FFF2-40B4-BE49-F238E27FC236}">
              <a16:creationId xmlns:a16="http://schemas.microsoft.com/office/drawing/2014/main" id="{A0B0D5C1-C7CA-4C5D-8D51-5CD7701C354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65" name="AutoShape 5">
          <a:extLst>
            <a:ext uri="{FF2B5EF4-FFF2-40B4-BE49-F238E27FC236}">
              <a16:creationId xmlns:a16="http://schemas.microsoft.com/office/drawing/2014/main" id="{583CE7EB-C35F-4891-9756-D5DA65EB26E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66" name="AutoShape 2">
          <a:extLst>
            <a:ext uri="{FF2B5EF4-FFF2-40B4-BE49-F238E27FC236}">
              <a16:creationId xmlns:a16="http://schemas.microsoft.com/office/drawing/2014/main" id="{291DF152-4FE9-4F2F-8049-EA01B31F5D26}"/>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67" name="AutoShape 4">
          <a:extLst>
            <a:ext uri="{FF2B5EF4-FFF2-40B4-BE49-F238E27FC236}">
              <a16:creationId xmlns:a16="http://schemas.microsoft.com/office/drawing/2014/main" id="{F150ADD5-EC3C-49E2-ACCA-1C6725D5E517}"/>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68" name="Text Box 5">
          <a:extLst>
            <a:ext uri="{FF2B5EF4-FFF2-40B4-BE49-F238E27FC236}">
              <a16:creationId xmlns:a16="http://schemas.microsoft.com/office/drawing/2014/main" id="{A3D5DE0A-2862-4931-B0A2-DB0A492743B5}"/>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69" name="AutoShape 6">
          <a:extLst>
            <a:ext uri="{FF2B5EF4-FFF2-40B4-BE49-F238E27FC236}">
              <a16:creationId xmlns:a16="http://schemas.microsoft.com/office/drawing/2014/main" id="{43D2CA33-24CC-4961-B476-499BD053B53E}"/>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70" name="AutoShape 3">
          <a:extLst>
            <a:ext uri="{FF2B5EF4-FFF2-40B4-BE49-F238E27FC236}">
              <a16:creationId xmlns:a16="http://schemas.microsoft.com/office/drawing/2014/main" id="{0ED6F87E-B97C-4668-A92D-2A803FE3F1F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71" name="AutoShape 5">
          <a:extLst>
            <a:ext uri="{FF2B5EF4-FFF2-40B4-BE49-F238E27FC236}">
              <a16:creationId xmlns:a16="http://schemas.microsoft.com/office/drawing/2014/main" id="{D22C1326-04FE-4517-AFD2-643FF2A8A5C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72" name="AutoShape 3">
          <a:extLst>
            <a:ext uri="{FF2B5EF4-FFF2-40B4-BE49-F238E27FC236}">
              <a16:creationId xmlns:a16="http://schemas.microsoft.com/office/drawing/2014/main" id="{8473F301-54C0-4D49-AF07-E2AC303FAA0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73" name="AutoShape 5">
          <a:extLst>
            <a:ext uri="{FF2B5EF4-FFF2-40B4-BE49-F238E27FC236}">
              <a16:creationId xmlns:a16="http://schemas.microsoft.com/office/drawing/2014/main" id="{487939B7-54BF-423E-A5DA-04D959C75E3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74" name="AutoShape 3">
          <a:extLst>
            <a:ext uri="{FF2B5EF4-FFF2-40B4-BE49-F238E27FC236}">
              <a16:creationId xmlns:a16="http://schemas.microsoft.com/office/drawing/2014/main" id="{0CE18E3C-B0A2-4346-AD9B-C147A4EF0CF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75" name="AutoShape 5">
          <a:extLst>
            <a:ext uri="{FF2B5EF4-FFF2-40B4-BE49-F238E27FC236}">
              <a16:creationId xmlns:a16="http://schemas.microsoft.com/office/drawing/2014/main" id="{E8740839-6C4D-4E9D-9D46-21E563BA28A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76" name="AutoShape 3">
          <a:extLst>
            <a:ext uri="{FF2B5EF4-FFF2-40B4-BE49-F238E27FC236}">
              <a16:creationId xmlns:a16="http://schemas.microsoft.com/office/drawing/2014/main" id="{0E30F089-4406-4E73-B58F-8885207CDED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77" name="AutoShape 5">
          <a:extLst>
            <a:ext uri="{FF2B5EF4-FFF2-40B4-BE49-F238E27FC236}">
              <a16:creationId xmlns:a16="http://schemas.microsoft.com/office/drawing/2014/main" id="{1C4E1BA0-C66F-4DCC-ABFD-85765F0C53F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78" name="AutoShape 2">
          <a:extLst>
            <a:ext uri="{FF2B5EF4-FFF2-40B4-BE49-F238E27FC236}">
              <a16:creationId xmlns:a16="http://schemas.microsoft.com/office/drawing/2014/main" id="{59AF01E8-D436-4162-AB07-8752579428D1}"/>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79" name="AutoShape 4">
          <a:extLst>
            <a:ext uri="{FF2B5EF4-FFF2-40B4-BE49-F238E27FC236}">
              <a16:creationId xmlns:a16="http://schemas.microsoft.com/office/drawing/2014/main" id="{BB010D9C-C7E2-4F05-9CD9-9B357BADF28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80" name="Text Box 5">
          <a:extLst>
            <a:ext uri="{FF2B5EF4-FFF2-40B4-BE49-F238E27FC236}">
              <a16:creationId xmlns:a16="http://schemas.microsoft.com/office/drawing/2014/main" id="{CA9C741D-AFA6-4530-A0B6-5F050CBF819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81" name="AutoShape 6">
          <a:extLst>
            <a:ext uri="{FF2B5EF4-FFF2-40B4-BE49-F238E27FC236}">
              <a16:creationId xmlns:a16="http://schemas.microsoft.com/office/drawing/2014/main" id="{25CE5494-329E-418A-AAFF-33BC96647B4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82" name="AutoShape 3">
          <a:extLst>
            <a:ext uri="{FF2B5EF4-FFF2-40B4-BE49-F238E27FC236}">
              <a16:creationId xmlns:a16="http://schemas.microsoft.com/office/drawing/2014/main" id="{DEA983B2-5475-47B0-8302-0E24C944ACF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83" name="AutoShape 5">
          <a:extLst>
            <a:ext uri="{FF2B5EF4-FFF2-40B4-BE49-F238E27FC236}">
              <a16:creationId xmlns:a16="http://schemas.microsoft.com/office/drawing/2014/main" id="{C0570B2C-2DDB-48FD-B279-9ECD058A8A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84" name="AutoShape 3">
          <a:extLst>
            <a:ext uri="{FF2B5EF4-FFF2-40B4-BE49-F238E27FC236}">
              <a16:creationId xmlns:a16="http://schemas.microsoft.com/office/drawing/2014/main" id="{99AC5948-248F-4587-B7B8-D6237296C6A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85" name="AutoShape 5">
          <a:extLst>
            <a:ext uri="{FF2B5EF4-FFF2-40B4-BE49-F238E27FC236}">
              <a16:creationId xmlns:a16="http://schemas.microsoft.com/office/drawing/2014/main" id="{076A9BB8-1E70-44A3-9BD3-31A71ACE72A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86" name="AutoShape 3">
          <a:extLst>
            <a:ext uri="{FF2B5EF4-FFF2-40B4-BE49-F238E27FC236}">
              <a16:creationId xmlns:a16="http://schemas.microsoft.com/office/drawing/2014/main" id="{2199CA18-82DD-415F-A000-F09774652BB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87" name="AutoShape 5">
          <a:extLst>
            <a:ext uri="{FF2B5EF4-FFF2-40B4-BE49-F238E27FC236}">
              <a16:creationId xmlns:a16="http://schemas.microsoft.com/office/drawing/2014/main" id="{01543994-CDD1-474D-A346-5E9C411565A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88" name="AutoShape 3">
          <a:extLst>
            <a:ext uri="{FF2B5EF4-FFF2-40B4-BE49-F238E27FC236}">
              <a16:creationId xmlns:a16="http://schemas.microsoft.com/office/drawing/2014/main" id="{A98CDC0C-3876-48F2-8A93-1C5D46FC684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89" name="AutoShape 5">
          <a:extLst>
            <a:ext uri="{FF2B5EF4-FFF2-40B4-BE49-F238E27FC236}">
              <a16:creationId xmlns:a16="http://schemas.microsoft.com/office/drawing/2014/main" id="{F833EC4F-5228-4CBE-87B6-FA8D657CE3C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590" name="AutoShape 2">
          <a:extLst>
            <a:ext uri="{FF2B5EF4-FFF2-40B4-BE49-F238E27FC236}">
              <a16:creationId xmlns:a16="http://schemas.microsoft.com/office/drawing/2014/main" id="{B360CDA0-3662-4426-94DA-460144BC9A17}"/>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591" name="AutoShape 4">
          <a:extLst>
            <a:ext uri="{FF2B5EF4-FFF2-40B4-BE49-F238E27FC236}">
              <a16:creationId xmlns:a16="http://schemas.microsoft.com/office/drawing/2014/main" id="{A7BFDC33-FA16-432B-BD16-045780483506}"/>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92" name="Text Box 5">
          <a:extLst>
            <a:ext uri="{FF2B5EF4-FFF2-40B4-BE49-F238E27FC236}">
              <a16:creationId xmlns:a16="http://schemas.microsoft.com/office/drawing/2014/main" id="{EA067EAF-C278-4262-9370-9F6DA83BB55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593" name="AutoShape 6">
          <a:extLst>
            <a:ext uri="{FF2B5EF4-FFF2-40B4-BE49-F238E27FC236}">
              <a16:creationId xmlns:a16="http://schemas.microsoft.com/office/drawing/2014/main" id="{C2DD90E9-0FC4-4DDA-8404-00455F967706}"/>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94" name="AutoShape 3">
          <a:extLst>
            <a:ext uri="{FF2B5EF4-FFF2-40B4-BE49-F238E27FC236}">
              <a16:creationId xmlns:a16="http://schemas.microsoft.com/office/drawing/2014/main" id="{B3896DC6-3166-4DC9-9FD3-2D623170C0F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95" name="AutoShape 5">
          <a:extLst>
            <a:ext uri="{FF2B5EF4-FFF2-40B4-BE49-F238E27FC236}">
              <a16:creationId xmlns:a16="http://schemas.microsoft.com/office/drawing/2014/main" id="{8A8C03AC-4349-42B9-B5A9-337B8CB49888}"/>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96" name="AutoShape 3">
          <a:extLst>
            <a:ext uri="{FF2B5EF4-FFF2-40B4-BE49-F238E27FC236}">
              <a16:creationId xmlns:a16="http://schemas.microsoft.com/office/drawing/2014/main" id="{A215E87D-3403-42A1-BD3E-D1CCF4AF6F3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597" name="AutoShape 5">
          <a:extLst>
            <a:ext uri="{FF2B5EF4-FFF2-40B4-BE49-F238E27FC236}">
              <a16:creationId xmlns:a16="http://schemas.microsoft.com/office/drawing/2014/main" id="{70DF183E-70A2-43DE-8297-346260C28D9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98" name="AutoShape 3">
          <a:extLst>
            <a:ext uri="{FF2B5EF4-FFF2-40B4-BE49-F238E27FC236}">
              <a16:creationId xmlns:a16="http://schemas.microsoft.com/office/drawing/2014/main" id="{82DE3784-5AC1-4543-8698-A10E7937E2A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99" name="AutoShape 5">
          <a:extLst>
            <a:ext uri="{FF2B5EF4-FFF2-40B4-BE49-F238E27FC236}">
              <a16:creationId xmlns:a16="http://schemas.microsoft.com/office/drawing/2014/main" id="{1E2D77F4-D902-48EC-B6A1-8B2790F8638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00" name="AutoShape 3">
          <a:extLst>
            <a:ext uri="{FF2B5EF4-FFF2-40B4-BE49-F238E27FC236}">
              <a16:creationId xmlns:a16="http://schemas.microsoft.com/office/drawing/2014/main" id="{74EB5182-7B81-4DD3-84EE-B24783E74B78}"/>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01" name="AutoShape 5">
          <a:extLst>
            <a:ext uri="{FF2B5EF4-FFF2-40B4-BE49-F238E27FC236}">
              <a16:creationId xmlns:a16="http://schemas.microsoft.com/office/drawing/2014/main" id="{64AA5358-6147-490E-89A6-C93F3047DFB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02" name="AutoShape 2">
          <a:extLst>
            <a:ext uri="{FF2B5EF4-FFF2-40B4-BE49-F238E27FC236}">
              <a16:creationId xmlns:a16="http://schemas.microsoft.com/office/drawing/2014/main" id="{B5CF138B-24FB-4D8E-8B09-BD8BF62C143B}"/>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03" name="AutoShape 4">
          <a:extLst>
            <a:ext uri="{FF2B5EF4-FFF2-40B4-BE49-F238E27FC236}">
              <a16:creationId xmlns:a16="http://schemas.microsoft.com/office/drawing/2014/main" id="{B454ACA6-89E4-47AF-8462-B6538B694FA7}"/>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04" name="Text Box 5">
          <a:extLst>
            <a:ext uri="{FF2B5EF4-FFF2-40B4-BE49-F238E27FC236}">
              <a16:creationId xmlns:a16="http://schemas.microsoft.com/office/drawing/2014/main" id="{A53F79EE-F55A-46DB-BC5B-C297B8B3DD1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05" name="AutoShape 6">
          <a:extLst>
            <a:ext uri="{FF2B5EF4-FFF2-40B4-BE49-F238E27FC236}">
              <a16:creationId xmlns:a16="http://schemas.microsoft.com/office/drawing/2014/main" id="{F71F3050-DA1E-46FE-AC62-97943DE20F4F}"/>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06" name="AutoShape 3">
          <a:extLst>
            <a:ext uri="{FF2B5EF4-FFF2-40B4-BE49-F238E27FC236}">
              <a16:creationId xmlns:a16="http://schemas.microsoft.com/office/drawing/2014/main" id="{E2510768-3C52-4505-A9D2-C1F60AE995E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07" name="AutoShape 5">
          <a:extLst>
            <a:ext uri="{FF2B5EF4-FFF2-40B4-BE49-F238E27FC236}">
              <a16:creationId xmlns:a16="http://schemas.microsoft.com/office/drawing/2014/main" id="{19490204-C780-47C5-8427-1FF6ADB2037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08" name="AutoShape 3">
          <a:extLst>
            <a:ext uri="{FF2B5EF4-FFF2-40B4-BE49-F238E27FC236}">
              <a16:creationId xmlns:a16="http://schemas.microsoft.com/office/drawing/2014/main" id="{8B798379-7860-4AD0-8161-8D2BD04875A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09" name="AutoShape 5">
          <a:extLst>
            <a:ext uri="{FF2B5EF4-FFF2-40B4-BE49-F238E27FC236}">
              <a16:creationId xmlns:a16="http://schemas.microsoft.com/office/drawing/2014/main" id="{B564DB3C-84A7-47AC-A5A7-3E3B4F98F98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10" name="AutoShape 3">
          <a:extLst>
            <a:ext uri="{FF2B5EF4-FFF2-40B4-BE49-F238E27FC236}">
              <a16:creationId xmlns:a16="http://schemas.microsoft.com/office/drawing/2014/main" id="{0F6D0575-FCF8-44D9-80AC-4FA1535904C7}"/>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11" name="AutoShape 5">
          <a:extLst>
            <a:ext uri="{FF2B5EF4-FFF2-40B4-BE49-F238E27FC236}">
              <a16:creationId xmlns:a16="http://schemas.microsoft.com/office/drawing/2014/main" id="{CD3FA37D-FC26-4FA8-9D63-BC354A637F1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12" name="AutoShape 3">
          <a:extLst>
            <a:ext uri="{FF2B5EF4-FFF2-40B4-BE49-F238E27FC236}">
              <a16:creationId xmlns:a16="http://schemas.microsoft.com/office/drawing/2014/main" id="{03644BCC-19C2-4153-A891-9329B5F26AE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13" name="AutoShape 5">
          <a:extLst>
            <a:ext uri="{FF2B5EF4-FFF2-40B4-BE49-F238E27FC236}">
              <a16:creationId xmlns:a16="http://schemas.microsoft.com/office/drawing/2014/main" id="{8414349C-4ACA-49C1-9C5D-1505413A40D4}"/>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14" name="AutoShape 2">
          <a:extLst>
            <a:ext uri="{FF2B5EF4-FFF2-40B4-BE49-F238E27FC236}">
              <a16:creationId xmlns:a16="http://schemas.microsoft.com/office/drawing/2014/main" id="{E1DC8ED2-9FB0-4224-8084-B2329B4AA55B}"/>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15" name="AutoShape 4">
          <a:extLst>
            <a:ext uri="{FF2B5EF4-FFF2-40B4-BE49-F238E27FC236}">
              <a16:creationId xmlns:a16="http://schemas.microsoft.com/office/drawing/2014/main" id="{ED218A42-7211-4F37-8741-54323C9C223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16" name="Text Box 5">
          <a:extLst>
            <a:ext uri="{FF2B5EF4-FFF2-40B4-BE49-F238E27FC236}">
              <a16:creationId xmlns:a16="http://schemas.microsoft.com/office/drawing/2014/main" id="{5D5745F5-9160-4318-BA86-94537BC7396E}"/>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17" name="AutoShape 6">
          <a:extLst>
            <a:ext uri="{FF2B5EF4-FFF2-40B4-BE49-F238E27FC236}">
              <a16:creationId xmlns:a16="http://schemas.microsoft.com/office/drawing/2014/main" id="{FCF50DE9-13B3-48CA-A21A-6748AFCCEB88}"/>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18" name="AutoShape 3">
          <a:extLst>
            <a:ext uri="{FF2B5EF4-FFF2-40B4-BE49-F238E27FC236}">
              <a16:creationId xmlns:a16="http://schemas.microsoft.com/office/drawing/2014/main" id="{5FD11940-EC82-4594-98D4-E926D28273D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19" name="AutoShape 5">
          <a:extLst>
            <a:ext uri="{FF2B5EF4-FFF2-40B4-BE49-F238E27FC236}">
              <a16:creationId xmlns:a16="http://schemas.microsoft.com/office/drawing/2014/main" id="{CC06960F-6A7B-407B-996F-06AA9B80D9D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20" name="AutoShape 3">
          <a:extLst>
            <a:ext uri="{FF2B5EF4-FFF2-40B4-BE49-F238E27FC236}">
              <a16:creationId xmlns:a16="http://schemas.microsoft.com/office/drawing/2014/main" id="{25C7CE95-7AD2-45EB-8461-2F235F294C3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21" name="AutoShape 5">
          <a:extLst>
            <a:ext uri="{FF2B5EF4-FFF2-40B4-BE49-F238E27FC236}">
              <a16:creationId xmlns:a16="http://schemas.microsoft.com/office/drawing/2014/main" id="{64E68A04-27D0-4519-8392-9964A106B96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22" name="AutoShape 3">
          <a:extLst>
            <a:ext uri="{FF2B5EF4-FFF2-40B4-BE49-F238E27FC236}">
              <a16:creationId xmlns:a16="http://schemas.microsoft.com/office/drawing/2014/main" id="{B9014C32-B1CE-4769-95DE-8B946E3E7E4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23" name="AutoShape 5">
          <a:extLst>
            <a:ext uri="{FF2B5EF4-FFF2-40B4-BE49-F238E27FC236}">
              <a16:creationId xmlns:a16="http://schemas.microsoft.com/office/drawing/2014/main" id="{B15F3564-7C7B-4AA8-9999-B1E9EBEB1C5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24" name="AutoShape 3">
          <a:extLst>
            <a:ext uri="{FF2B5EF4-FFF2-40B4-BE49-F238E27FC236}">
              <a16:creationId xmlns:a16="http://schemas.microsoft.com/office/drawing/2014/main" id="{9CC2BC3F-BE62-44EB-B789-56D593A6B61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25" name="AutoShape 5">
          <a:extLst>
            <a:ext uri="{FF2B5EF4-FFF2-40B4-BE49-F238E27FC236}">
              <a16:creationId xmlns:a16="http://schemas.microsoft.com/office/drawing/2014/main" id="{88C0728B-F04D-4E2A-8F71-EC755128219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26" name="AutoShape 2">
          <a:extLst>
            <a:ext uri="{FF2B5EF4-FFF2-40B4-BE49-F238E27FC236}">
              <a16:creationId xmlns:a16="http://schemas.microsoft.com/office/drawing/2014/main" id="{53FCD886-775C-4EA2-9859-25849B6FAA95}"/>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27" name="AutoShape 4">
          <a:extLst>
            <a:ext uri="{FF2B5EF4-FFF2-40B4-BE49-F238E27FC236}">
              <a16:creationId xmlns:a16="http://schemas.microsoft.com/office/drawing/2014/main" id="{4EBE4ACD-3280-4DD9-B475-B532E5B91D5D}"/>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28" name="Text Box 5">
          <a:extLst>
            <a:ext uri="{FF2B5EF4-FFF2-40B4-BE49-F238E27FC236}">
              <a16:creationId xmlns:a16="http://schemas.microsoft.com/office/drawing/2014/main" id="{FD5C22C9-7477-4784-A1C2-1226AEF4269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29" name="AutoShape 6">
          <a:extLst>
            <a:ext uri="{FF2B5EF4-FFF2-40B4-BE49-F238E27FC236}">
              <a16:creationId xmlns:a16="http://schemas.microsoft.com/office/drawing/2014/main" id="{715C2E86-43FA-400A-8A97-B5349601BDCB}"/>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30" name="AutoShape 3">
          <a:extLst>
            <a:ext uri="{FF2B5EF4-FFF2-40B4-BE49-F238E27FC236}">
              <a16:creationId xmlns:a16="http://schemas.microsoft.com/office/drawing/2014/main" id="{47BE931B-348B-44A6-B863-CAEE95E8FB6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31" name="AutoShape 5">
          <a:extLst>
            <a:ext uri="{FF2B5EF4-FFF2-40B4-BE49-F238E27FC236}">
              <a16:creationId xmlns:a16="http://schemas.microsoft.com/office/drawing/2014/main" id="{B9865478-C644-42D4-A72E-38970C2F90A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32" name="AutoShape 3">
          <a:extLst>
            <a:ext uri="{FF2B5EF4-FFF2-40B4-BE49-F238E27FC236}">
              <a16:creationId xmlns:a16="http://schemas.microsoft.com/office/drawing/2014/main" id="{C64CF86C-5C62-431F-AC93-C486361DFF2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33" name="AutoShape 5">
          <a:extLst>
            <a:ext uri="{FF2B5EF4-FFF2-40B4-BE49-F238E27FC236}">
              <a16:creationId xmlns:a16="http://schemas.microsoft.com/office/drawing/2014/main" id="{CB2E9AEB-C51D-4E39-8CE7-50C23BD9181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34" name="AutoShape 3">
          <a:extLst>
            <a:ext uri="{FF2B5EF4-FFF2-40B4-BE49-F238E27FC236}">
              <a16:creationId xmlns:a16="http://schemas.microsoft.com/office/drawing/2014/main" id="{60A386C7-4209-474F-B0D0-52D38F0CD6F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35" name="AutoShape 5">
          <a:extLst>
            <a:ext uri="{FF2B5EF4-FFF2-40B4-BE49-F238E27FC236}">
              <a16:creationId xmlns:a16="http://schemas.microsoft.com/office/drawing/2014/main" id="{2DC078CC-8676-46DE-A209-E7234A6A151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36" name="AutoShape 3">
          <a:extLst>
            <a:ext uri="{FF2B5EF4-FFF2-40B4-BE49-F238E27FC236}">
              <a16:creationId xmlns:a16="http://schemas.microsoft.com/office/drawing/2014/main" id="{BE1403D4-4AA7-44A9-AC55-AECFEE2B345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37" name="AutoShape 5">
          <a:extLst>
            <a:ext uri="{FF2B5EF4-FFF2-40B4-BE49-F238E27FC236}">
              <a16:creationId xmlns:a16="http://schemas.microsoft.com/office/drawing/2014/main" id="{79CACADD-7F9D-4CBA-A206-03543A5DC36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38" name="AutoShape 2">
          <a:extLst>
            <a:ext uri="{FF2B5EF4-FFF2-40B4-BE49-F238E27FC236}">
              <a16:creationId xmlns:a16="http://schemas.microsoft.com/office/drawing/2014/main" id="{5F7B9240-69A0-4B3C-9986-8CEEE02F90A4}"/>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39" name="AutoShape 4">
          <a:extLst>
            <a:ext uri="{FF2B5EF4-FFF2-40B4-BE49-F238E27FC236}">
              <a16:creationId xmlns:a16="http://schemas.microsoft.com/office/drawing/2014/main" id="{B8296302-726C-44C2-B58D-10A8EFD94FDB}"/>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40" name="Text Box 5">
          <a:extLst>
            <a:ext uri="{FF2B5EF4-FFF2-40B4-BE49-F238E27FC236}">
              <a16:creationId xmlns:a16="http://schemas.microsoft.com/office/drawing/2014/main" id="{26970444-0E77-4866-926A-F78FF64D24AB}"/>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41" name="AutoShape 6">
          <a:extLst>
            <a:ext uri="{FF2B5EF4-FFF2-40B4-BE49-F238E27FC236}">
              <a16:creationId xmlns:a16="http://schemas.microsoft.com/office/drawing/2014/main" id="{AFA9DA2F-B4FC-4888-A65E-91DDC38E04E3}"/>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42" name="AutoShape 3">
          <a:extLst>
            <a:ext uri="{FF2B5EF4-FFF2-40B4-BE49-F238E27FC236}">
              <a16:creationId xmlns:a16="http://schemas.microsoft.com/office/drawing/2014/main" id="{DD9FBF21-4092-4FE0-BBEF-627FF3ABFC3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43" name="AutoShape 5">
          <a:extLst>
            <a:ext uri="{FF2B5EF4-FFF2-40B4-BE49-F238E27FC236}">
              <a16:creationId xmlns:a16="http://schemas.microsoft.com/office/drawing/2014/main" id="{6BA86472-0713-4779-9E52-FDF842CB2A6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44" name="AutoShape 3">
          <a:extLst>
            <a:ext uri="{FF2B5EF4-FFF2-40B4-BE49-F238E27FC236}">
              <a16:creationId xmlns:a16="http://schemas.microsoft.com/office/drawing/2014/main" id="{A6B643DC-3FA6-4E44-9555-D73EF8F35AE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45" name="AutoShape 5">
          <a:extLst>
            <a:ext uri="{FF2B5EF4-FFF2-40B4-BE49-F238E27FC236}">
              <a16:creationId xmlns:a16="http://schemas.microsoft.com/office/drawing/2014/main" id="{0FFD9EB7-2217-438B-B149-EE3BCA928B8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46" name="AutoShape 3">
          <a:extLst>
            <a:ext uri="{FF2B5EF4-FFF2-40B4-BE49-F238E27FC236}">
              <a16:creationId xmlns:a16="http://schemas.microsoft.com/office/drawing/2014/main" id="{F64FF62B-1F60-4DBA-A853-09A926D52F4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47" name="AutoShape 5">
          <a:extLst>
            <a:ext uri="{FF2B5EF4-FFF2-40B4-BE49-F238E27FC236}">
              <a16:creationId xmlns:a16="http://schemas.microsoft.com/office/drawing/2014/main" id="{5A3BD83D-E42A-476E-BCA1-7A1AEC2E37B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48" name="AutoShape 3">
          <a:extLst>
            <a:ext uri="{FF2B5EF4-FFF2-40B4-BE49-F238E27FC236}">
              <a16:creationId xmlns:a16="http://schemas.microsoft.com/office/drawing/2014/main" id="{B6482E00-52F3-418F-AE3F-A8C9BF74D13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49" name="AutoShape 5">
          <a:extLst>
            <a:ext uri="{FF2B5EF4-FFF2-40B4-BE49-F238E27FC236}">
              <a16:creationId xmlns:a16="http://schemas.microsoft.com/office/drawing/2014/main" id="{880E3B47-B634-4B55-88CD-2E1A938541A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50" name="AutoShape 2">
          <a:extLst>
            <a:ext uri="{FF2B5EF4-FFF2-40B4-BE49-F238E27FC236}">
              <a16:creationId xmlns:a16="http://schemas.microsoft.com/office/drawing/2014/main" id="{823FABFD-BF9F-428A-BB0D-5E9E9190B968}"/>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51" name="AutoShape 4">
          <a:extLst>
            <a:ext uri="{FF2B5EF4-FFF2-40B4-BE49-F238E27FC236}">
              <a16:creationId xmlns:a16="http://schemas.microsoft.com/office/drawing/2014/main" id="{73514AE2-8D35-480C-82D4-D3DE1382D8DD}"/>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52" name="Text Box 5">
          <a:extLst>
            <a:ext uri="{FF2B5EF4-FFF2-40B4-BE49-F238E27FC236}">
              <a16:creationId xmlns:a16="http://schemas.microsoft.com/office/drawing/2014/main" id="{BCD3BEDB-3592-4664-A20B-46FA09E1F2F3}"/>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53" name="AutoShape 6">
          <a:extLst>
            <a:ext uri="{FF2B5EF4-FFF2-40B4-BE49-F238E27FC236}">
              <a16:creationId xmlns:a16="http://schemas.microsoft.com/office/drawing/2014/main" id="{278D0F83-322D-4E97-8FDD-3A27F3BB6710}"/>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54" name="AutoShape 3">
          <a:extLst>
            <a:ext uri="{FF2B5EF4-FFF2-40B4-BE49-F238E27FC236}">
              <a16:creationId xmlns:a16="http://schemas.microsoft.com/office/drawing/2014/main" id="{031B328A-CB3D-4A07-B9C8-13E631C858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55" name="AutoShape 5">
          <a:extLst>
            <a:ext uri="{FF2B5EF4-FFF2-40B4-BE49-F238E27FC236}">
              <a16:creationId xmlns:a16="http://schemas.microsoft.com/office/drawing/2014/main" id="{310182C5-DF72-4AEA-92FC-4DB0313CD23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56" name="AutoShape 3">
          <a:extLst>
            <a:ext uri="{FF2B5EF4-FFF2-40B4-BE49-F238E27FC236}">
              <a16:creationId xmlns:a16="http://schemas.microsoft.com/office/drawing/2014/main" id="{1EE1F7D2-A268-4C2A-97D7-170371F8C692}"/>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57" name="AutoShape 5">
          <a:extLst>
            <a:ext uri="{FF2B5EF4-FFF2-40B4-BE49-F238E27FC236}">
              <a16:creationId xmlns:a16="http://schemas.microsoft.com/office/drawing/2014/main" id="{D2D174A1-3DA5-44C3-95EF-3AE0DF8D723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58" name="AutoShape 3">
          <a:extLst>
            <a:ext uri="{FF2B5EF4-FFF2-40B4-BE49-F238E27FC236}">
              <a16:creationId xmlns:a16="http://schemas.microsoft.com/office/drawing/2014/main" id="{DA00F529-624C-41F0-8F91-DC6B2E0C8890}"/>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59" name="AutoShape 5">
          <a:extLst>
            <a:ext uri="{FF2B5EF4-FFF2-40B4-BE49-F238E27FC236}">
              <a16:creationId xmlns:a16="http://schemas.microsoft.com/office/drawing/2014/main" id="{FAA701EB-D7FF-4D69-BECB-55EBD06E735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60" name="AutoShape 3">
          <a:extLst>
            <a:ext uri="{FF2B5EF4-FFF2-40B4-BE49-F238E27FC236}">
              <a16:creationId xmlns:a16="http://schemas.microsoft.com/office/drawing/2014/main" id="{DC9359F1-6372-44EE-B5BF-98116C4F25B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61" name="AutoShape 5">
          <a:extLst>
            <a:ext uri="{FF2B5EF4-FFF2-40B4-BE49-F238E27FC236}">
              <a16:creationId xmlns:a16="http://schemas.microsoft.com/office/drawing/2014/main" id="{3407A74B-613F-4AF9-9DE0-A3B4C9369B4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62" name="AutoShape 2">
          <a:extLst>
            <a:ext uri="{FF2B5EF4-FFF2-40B4-BE49-F238E27FC236}">
              <a16:creationId xmlns:a16="http://schemas.microsoft.com/office/drawing/2014/main" id="{0DFE00B8-D5B4-431A-888A-4C99F4A8A742}"/>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63" name="AutoShape 4">
          <a:extLst>
            <a:ext uri="{FF2B5EF4-FFF2-40B4-BE49-F238E27FC236}">
              <a16:creationId xmlns:a16="http://schemas.microsoft.com/office/drawing/2014/main" id="{E0FEA3C6-13EC-40E7-B520-77268337CE34}"/>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64" name="Text Box 5">
          <a:extLst>
            <a:ext uri="{FF2B5EF4-FFF2-40B4-BE49-F238E27FC236}">
              <a16:creationId xmlns:a16="http://schemas.microsoft.com/office/drawing/2014/main" id="{230B6C9F-431D-4BF8-9955-4C8FF02201E0}"/>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65" name="AutoShape 6">
          <a:extLst>
            <a:ext uri="{FF2B5EF4-FFF2-40B4-BE49-F238E27FC236}">
              <a16:creationId xmlns:a16="http://schemas.microsoft.com/office/drawing/2014/main" id="{2C7D0980-9561-4E7F-857D-7D56D3F3956F}"/>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66" name="AutoShape 3">
          <a:extLst>
            <a:ext uri="{FF2B5EF4-FFF2-40B4-BE49-F238E27FC236}">
              <a16:creationId xmlns:a16="http://schemas.microsoft.com/office/drawing/2014/main" id="{8BAFA948-43BC-40A0-846E-D9A38BE0BA9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67" name="AutoShape 5">
          <a:extLst>
            <a:ext uri="{FF2B5EF4-FFF2-40B4-BE49-F238E27FC236}">
              <a16:creationId xmlns:a16="http://schemas.microsoft.com/office/drawing/2014/main" id="{E6DB3ADA-EE94-4081-82B1-F5864AB98CAE}"/>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68" name="AutoShape 3">
          <a:extLst>
            <a:ext uri="{FF2B5EF4-FFF2-40B4-BE49-F238E27FC236}">
              <a16:creationId xmlns:a16="http://schemas.microsoft.com/office/drawing/2014/main" id="{1CAAD18B-0BA8-4142-BA11-BB9C6BE0B94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69" name="AutoShape 5">
          <a:extLst>
            <a:ext uri="{FF2B5EF4-FFF2-40B4-BE49-F238E27FC236}">
              <a16:creationId xmlns:a16="http://schemas.microsoft.com/office/drawing/2014/main" id="{2D62832C-B055-445F-A694-CC025C48CEFA}"/>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70" name="AutoShape 3">
          <a:extLst>
            <a:ext uri="{FF2B5EF4-FFF2-40B4-BE49-F238E27FC236}">
              <a16:creationId xmlns:a16="http://schemas.microsoft.com/office/drawing/2014/main" id="{52FF9B89-13FC-4FA0-BEED-C951E0AFF12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71" name="AutoShape 5">
          <a:extLst>
            <a:ext uri="{FF2B5EF4-FFF2-40B4-BE49-F238E27FC236}">
              <a16:creationId xmlns:a16="http://schemas.microsoft.com/office/drawing/2014/main" id="{45BD5C29-3A80-4F6A-93D9-E3FBC34738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72" name="AutoShape 3">
          <a:extLst>
            <a:ext uri="{FF2B5EF4-FFF2-40B4-BE49-F238E27FC236}">
              <a16:creationId xmlns:a16="http://schemas.microsoft.com/office/drawing/2014/main" id="{72C7A0D3-E697-4549-A15D-BD546057B13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73" name="AutoShape 5">
          <a:extLst>
            <a:ext uri="{FF2B5EF4-FFF2-40B4-BE49-F238E27FC236}">
              <a16:creationId xmlns:a16="http://schemas.microsoft.com/office/drawing/2014/main" id="{E7FE62FB-CD66-4DCC-B738-F2F820354E3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74" name="AutoShape 2">
          <a:extLst>
            <a:ext uri="{FF2B5EF4-FFF2-40B4-BE49-F238E27FC236}">
              <a16:creationId xmlns:a16="http://schemas.microsoft.com/office/drawing/2014/main" id="{3EF27314-DAAF-4EAB-A1C8-A70DD738B71E}"/>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75" name="AutoShape 4">
          <a:extLst>
            <a:ext uri="{FF2B5EF4-FFF2-40B4-BE49-F238E27FC236}">
              <a16:creationId xmlns:a16="http://schemas.microsoft.com/office/drawing/2014/main" id="{A561AB96-90F2-4842-BCBF-3EB08B0AEF79}"/>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76" name="Text Box 5">
          <a:extLst>
            <a:ext uri="{FF2B5EF4-FFF2-40B4-BE49-F238E27FC236}">
              <a16:creationId xmlns:a16="http://schemas.microsoft.com/office/drawing/2014/main" id="{DB01596C-F163-4AFC-A8F1-C8A204F7FA2D}"/>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77" name="AutoShape 6">
          <a:extLst>
            <a:ext uri="{FF2B5EF4-FFF2-40B4-BE49-F238E27FC236}">
              <a16:creationId xmlns:a16="http://schemas.microsoft.com/office/drawing/2014/main" id="{4E19ED05-94FF-460E-B5A0-2BAE5707B401}"/>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78" name="AutoShape 3">
          <a:extLst>
            <a:ext uri="{FF2B5EF4-FFF2-40B4-BE49-F238E27FC236}">
              <a16:creationId xmlns:a16="http://schemas.microsoft.com/office/drawing/2014/main" id="{D1D94D15-583C-4FFA-A9CB-4E4671CC29F1}"/>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79" name="AutoShape 5">
          <a:extLst>
            <a:ext uri="{FF2B5EF4-FFF2-40B4-BE49-F238E27FC236}">
              <a16:creationId xmlns:a16="http://schemas.microsoft.com/office/drawing/2014/main" id="{21A9D2A2-551B-4756-99F9-6AAB1E3807B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80" name="AutoShape 3">
          <a:extLst>
            <a:ext uri="{FF2B5EF4-FFF2-40B4-BE49-F238E27FC236}">
              <a16:creationId xmlns:a16="http://schemas.microsoft.com/office/drawing/2014/main" id="{97D1A16E-813A-47E2-9490-AA48F621594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81" name="AutoShape 5">
          <a:extLst>
            <a:ext uri="{FF2B5EF4-FFF2-40B4-BE49-F238E27FC236}">
              <a16:creationId xmlns:a16="http://schemas.microsoft.com/office/drawing/2014/main" id="{9C447078-6676-4098-9F94-256BFBBABE3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82" name="AutoShape 3">
          <a:extLst>
            <a:ext uri="{FF2B5EF4-FFF2-40B4-BE49-F238E27FC236}">
              <a16:creationId xmlns:a16="http://schemas.microsoft.com/office/drawing/2014/main" id="{E90F6285-0AE0-4A30-9137-42910F06FE05}"/>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83" name="AutoShape 5">
          <a:extLst>
            <a:ext uri="{FF2B5EF4-FFF2-40B4-BE49-F238E27FC236}">
              <a16:creationId xmlns:a16="http://schemas.microsoft.com/office/drawing/2014/main" id="{655B9726-2D4D-49AF-B4DA-EB502F8D7E04}"/>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84" name="AutoShape 3">
          <a:extLst>
            <a:ext uri="{FF2B5EF4-FFF2-40B4-BE49-F238E27FC236}">
              <a16:creationId xmlns:a16="http://schemas.microsoft.com/office/drawing/2014/main" id="{B1EA3835-6107-4C56-9C88-1064549B4653}"/>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85" name="AutoShape 5">
          <a:extLst>
            <a:ext uri="{FF2B5EF4-FFF2-40B4-BE49-F238E27FC236}">
              <a16:creationId xmlns:a16="http://schemas.microsoft.com/office/drawing/2014/main" id="{3052681D-D85B-49B2-A95F-14E49C0FC94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86" name="AutoShape 2">
          <a:extLst>
            <a:ext uri="{FF2B5EF4-FFF2-40B4-BE49-F238E27FC236}">
              <a16:creationId xmlns:a16="http://schemas.microsoft.com/office/drawing/2014/main" id="{3E0BEC42-86F5-4FBC-9D35-CD7492643020}"/>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87" name="AutoShape 4">
          <a:extLst>
            <a:ext uri="{FF2B5EF4-FFF2-40B4-BE49-F238E27FC236}">
              <a16:creationId xmlns:a16="http://schemas.microsoft.com/office/drawing/2014/main" id="{3467E6B8-67EE-4BFD-925C-B5ECEA39F694}"/>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688" name="Text Box 5">
          <a:extLst>
            <a:ext uri="{FF2B5EF4-FFF2-40B4-BE49-F238E27FC236}">
              <a16:creationId xmlns:a16="http://schemas.microsoft.com/office/drawing/2014/main" id="{0F82D156-C626-4421-AAE9-F4F719724F57}"/>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689" name="AutoShape 6">
          <a:extLst>
            <a:ext uri="{FF2B5EF4-FFF2-40B4-BE49-F238E27FC236}">
              <a16:creationId xmlns:a16="http://schemas.microsoft.com/office/drawing/2014/main" id="{4C69A4D2-FE47-41ED-BCB3-AC94AFADDBA3}"/>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90" name="AutoShape 3">
          <a:extLst>
            <a:ext uri="{FF2B5EF4-FFF2-40B4-BE49-F238E27FC236}">
              <a16:creationId xmlns:a16="http://schemas.microsoft.com/office/drawing/2014/main" id="{6C387902-2254-4F7C-A58B-BF010AC1562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91" name="AutoShape 5">
          <a:extLst>
            <a:ext uri="{FF2B5EF4-FFF2-40B4-BE49-F238E27FC236}">
              <a16:creationId xmlns:a16="http://schemas.microsoft.com/office/drawing/2014/main" id="{BFAE6F69-427D-4EE4-9B79-2D5500BB23E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92" name="AutoShape 3">
          <a:extLst>
            <a:ext uri="{FF2B5EF4-FFF2-40B4-BE49-F238E27FC236}">
              <a16:creationId xmlns:a16="http://schemas.microsoft.com/office/drawing/2014/main" id="{B6745615-18F5-4190-AFA1-77E60C48DB5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93" name="AutoShape 5">
          <a:extLst>
            <a:ext uri="{FF2B5EF4-FFF2-40B4-BE49-F238E27FC236}">
              <a16:creationId xmlns:a16="http://schemas.microsoft.com/office/drawing/2014/main" id="{0BBDD2D9-044D-43AA-9C5C-986E675F1B4D}"/>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94" name="AutoShape 3">
          <a:extLst>
            <a:ext uri="{FF2B5EF4-FFF2-40B4-BE49-F238E27FC236}">
              <a16:creationId xmlns:a16="http://schemas.microsoft.com/office/drawing/2014/main" id="{7C50695E-305C-4A22-BC45-C9CC862F7846}"/>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95" name="AutoShape 5">
          <a:extLst>
            <a:ext uri="{FF2B5EF4-FFF2-40B4-BE49-F238E27FC236}">
              <a16:creationId xmlns:a16="http://schemas.microsoft.com/office/drawing/2014/main" id="{F47D5E04-FA22-4E6C-B6B7-57066C64BB6F}"/>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96" name="AutoShape 3">
          <a:extLst>
            <a:ext uri="{FF2B5EF4-FFF2-40B4-BE49-F238E27FC236}">
              <a16:creationId xmlns:a16="http://schemas.microsoft.com/office/drawing/2014/main" id="{31016E32-DCE4-41A3-A24D-75966411A73F}"/>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697" name="AutoShape 5">
          <a:extLst>
            <a:ext uri="{FF2B5EF4-FFF2-40B4-BE49-F238E27FC236}">
              <a16:creationId xmlns:a16="http://schemas.microsoft.com/office/drawing/2014/main" id="{6B38A27B-36A7-4958-BEB9-E45C2DC9F86C}"/>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698" name="AutoShape 2">
          <a:extLst>
            <a:ext uri="{FF2B5EF4-FFF2-40B4-BE49-F238E27FC236}">
              <a16:creationId xmlns:a16="http://schemas.microsoft.com/office/drawing/2014/main" id="{D5856E3D-BA4D-4083-91A4-082514B4700F}"/>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699" name="AutoShape 4">
          <a:extLst>
            <a:ext uri="{FF2B5EF4-FFF2-40B4-BE49-F238E27FC236}">
              <a16:creationId xmlns:a16="http://schemas.microsoft.com/office/drawing/2014/main" id="{60F7D1F0-B042-4081-8AC9-3D7531E2E9FF}"/>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700" name="Text Box 5">
          <a:extLst>
            <a:ext uri="{FF2B5EF4-FFF2-40B4-BE49-F238E27FC236}">
              <a16:creationId xmlns:a16="http://schemas.microsoft.com/office/drawing/2014/main" id="{73A0E796-AB22-4FDE-95F6-A278BDC5E453}"/>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701" name="AutoShape 6">
          <a:extLst>
            <a:ext uri="{FF2B5EF4-FFF2-40B4-BE49-F238E27FC236}">
              <a16:creationId xmlns:a16="http://schemas.microsoft.com/office/drawing/2014/main" id="{7A78FFC6-9826-4B13-9DE5-6006B89D6350}"/>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02" name="AutoShape 3">
          <a:extLst>
            <a:ext uri="{FF2B5EF4-FFF2-40B4-BE49-F238E27FC236}">
              <a16:creationId xmlns:a16="http://schemas.microsoft.com/office/drawing/2014/main" id="{DFDF8DF4-CE96-473E-89F3-28088044A1DA}"/>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03" name="AutoShape 5">
          <a:extLst>
            <a:ext uri="{FF2B5EF4-FFF2-40B4-BE49-F238E27FC236}">
              <a16:creationId xmlns:a16="http://schemas.microsoft.com/office/drawing/2014/main" id="{6B9758D3-4D9D-4383-AC41-8ECBB3A854F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04" name="AutoShape 3">
          <a:extLst>
            <a:ext uri="{FF2B5EF4-FFF2-40B4-BE49-F238E27FC236}">
              <a16:creationId xmlns:a16="http://schemas.microsoft.com/office/drawing/2014/main" id="{8FEDF494-A8E8-4626-BA2F-FD28CE0E91B6}"/>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05" name="AutoShape 5">
          <a:extLst>
            <a:ext uri="{FF2B5EF4-FFF2-40B4-BE49-F238E27FC236}">
              <a16:creationId xmlns:a16="http://schemas.microsoft.com/office/drawing/2014/main" id="{5CDF9411-1523-4D57-9130-A6BF59CC39E7}"/>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06" name="AutoShape 3">
          <a:extLst>
            <a:ext uri="{FF2B5EF4-FFF2-40B4-BE49-F238E27FC236}">
              <a16:creationId xmlns:a16="http://schemas.microsoft.com/office/drawing/2014/main" id="{F7F246ED-343C-4F2F-B557-B5903EFDF25B}"/>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07" name="AutoShape 5">
          <a:extLst>
            <a:ext uri="{FF2B5EF4-FFF2-40B4-BE49-F238E27FC236}">
              <a16:creationId xmlns:a16="http://schemas.microsoft.com/office/drawing/2014/main" id="{1923B05B-B886-4A55-B595-9CC0FED111E3}"/>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08" name="AutoShape 3">
          <a:extLst>
            <a:ext uri="{FF2B5EF4-FFF2-40B4-BE49-F238E27FC236}">
              <a16:creationId xmlns:a16="http://schemas.microsoft.com/office/drawing/2014/main" id="{E52E66C8-D0A1-4BA6-8D76-16444A9187DE}"/>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09" name="AutoShape 5">
          <a:extLst>
            <a:ext uri="{FF2B5EF4-FFF2-40B4-BE49-F238E27FC236}">
              <a16:creationId xmlns:a16="http://schemas.microsoft.com/office/drawing/2014/main" id="{5421A1F3-0240-409C-8BEC-3E2D74CFFD4B}"/>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187</xdr:row>
      <xdr:rowOff>0</xdr:rowOff>
    </xdr:from>
    <xdr:to>
      <xdr:col>3</xdr:col>
      <xdr:colOff>19050</xdr:colOff>
      <xdr:row>187</xdr:row>
      <xdr:rowOff>0</xdr:rowOff>
    </xdr:to>
    <xdr:sp macro="" textlink="">
      <xdr:nvSpPr>
        <xdr:cNvPr id="710" name="AutoShape 2">
          <a:extLst>
            <a:ext uri="{FF2B5EF4-FFF2-40B4-BE49-F238E27FC236}">
              <a16:creationId xmlns:a16="http://schemas.microsoft.com/office/drawing/2014/main" id="{FC58D33B-6274-45D6-9C42-27B08E9D619E}"/>
            </a:ext>
          </a:extLst>
        </xdr:cNvPr>
        <xdr:cNvSpPr>
          <a:spLocks/>
        </xdr:cNvSpPr>
      </xdr:nvSpPr>
      <xdr:spPr bwMode="auto">
        <a:xfrm>
          <a:off x="7096125" y="18802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193</xdr:row>
      <xdr:rowOff>0</xdr:rowOff>
    </xdr:from>
    <xdr:to>
      <xdr:col>3</xdr:col>
      <xdr:colOff>19050</xdr:colOff>
      <xdr:row>193</xdr:row>
      <xdr:rowOff>0</xdr:rowOff>
    </xdr:to>
    <xdr:sp macro="" textlink="">
      <xdr:nvSpPr>
        <xdr:cNvPr id="711" name="AutoShape 4">
          <a:extLst>
            <a:ext uri="{FF2B5EF4-FFF2-40B4-BE49-F238E27FC236}">
              <a16:creationId xmlns:a16="http://schemas.microsoft.com/office/drawing/2014/main" id="{B72A6300-B498-4552-BF77-5F781A864AC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712" name="Text Box 5">
          <a:extLst>
            <a:ext uri="{FF2B5EF4-FFF2-40B4-BE49-F238E27FC236}">
              <a16:creationId xmlns:a16="http://schemas.microsoft.com/office/drawing/2014/main" id="{938D9D07-051F-430C-B926-ECC3B3FB10C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193</xdr:row>
      <xdr:rowOff>0</xdr:rowOff>
    </xdr:from>
    <xdr:to>
      <xdr:col>3</xdr:col>
      <xdr:colOff>19050</xdr:colOff>
      <xdr:row>193</xdr:row>
      <xdr:rowOff>0</xdr:rowOff>
    </xdr:to>
    <xdr:sp macro="" textlink="">
      <xdr:nvSpPr>
        <xdr:cNvPr id="713" name="AutoShape 6">
          <a:extLst>
            <a:ext uri="{FF2B5EF4-FFF2-40B4-BE49-F238E27FC236}">
              <a16:creationId xmlns:a16="http://schemas.microsoft.com/office/drawing/2014/main" id="{87EF412E-75CA-497D-9FED-33BEE4433412}"/>
            </a:ext>
          </a:extLst>
        </xdr:cNvPr>
        <xdr:cNvSpPr>
          <a:spLocks/>
        </xdr:cNvSpPr>
      </xdr:nvSpPr>
      <xdr:spPr bwMode="auto">
        <a:xfrm>
          <a:off x="7096125" y="189928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14" name="AutoShape 3">
          <a:extLst>
            <a:ext uri="{FF2B5EF4-FFF2-40B4-BE49-F238E27FC236}">
              <a16:creationId xmlns:a16="http://schemas.microsoft.com/office/drawing/2014/main" id="{986DAD36-4A44-4CC9-9216-E9A5649EB0ED}"/>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15" name="AutoShape 5">
          <a:extLst>
            <a:ext uri="{FF2B5EF4-FFF2-40B4-BE49-F238E27FC236}">
              <a16:creationId xmlns:a16="http://schemas.microsoft.com/office/drawing/2014/main" id="{5BC5242F-3D23-4B81-9DE0-E12AA937899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16" name="AutoShape 3">
          <a:extLst>
            <a:ext uri="{FF2B5EF4-FFF2-40B4-BE49-F238E27FC236}">
              <a16:creationId xmlns:a16="http://schemas.microsoft.com/office/drawing/2014/main" id="{09D24F77-BEB5-4CFA-9BCC-C5ADE2807400}"/>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17" name="AutoShape 5">
          <a:extLst>
            <a:ext uri="{FF2B5EF4-FFF2-40B4-BE49-F238E27FC236}">
              <a16:creationId xmlns:a16="http://schemas.microsoft.com/office/drawing/2014/main" id="{A76EE518-4365-49D9-A34C-49AA2B7E9121}"/>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18" name="AutoShape 3">
          <a:extLst>
            <a:ext uri="{FF2B5EF4-FFF2-40B4-BE49-F238E27FC236}">
              <a16:creationId xmlns:a16="http://schemas.microsoft.com/office/drawing/2014/main" id="{C48BD8E3-6EFD-4174-B949-F39838291E9C}"/>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719" name="AutoShape 5">
          <a:extLst>
            <a:ext uri="{FF2B5EF4-FFF2-40B4-BE49-F238E27FC236}">
              <a16:creationId xmlns:a16="http://schemas.microsoft.com/office/drawing/2014/main" id="{66090FCC-13AE-4578-809B-9A64F5E0D082}"/>
            </a:ext>
          </a:extLst>
        </xdr:cNvPr>
        <xdr:cNvSpPr>
          <a:spLocks/>
        </xdr:cNvSpPr>
      </xdr:nvSpPr>
      <xdr:spPr bwMode="auto">
        <a:xfrm>
          <a:off x="7096125" y="1790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20" name="AutoShape 3">
          <a:extLst>
            <a:ext uri="{FF2B5EF4-FFF2-40B4-BE49-F238E27FC236}">
              <a16:creationId xmlns:a16="http://schemas.microsoft.com/office/drawing/2014/main" id="{E5933BDC-9219-4BC7-B2CD-EC2B56780855}"/>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xdr:row>
      <xdr:rowOff>0</xdr:rowOff>
    </xdr:from>
    <xdr:to>
      <xdr:col>3</xdr:col>
      <xdr:colOff>19050</xdr:colOff>
      <xdr:row>9</xdr:row>
      <xdr:rowOff>0</xdr:rowOff>
    </xdr:to>
    <xdr:sp macro="" textlink="">
      <xdr:nvSpPr>
        <xdr:cNvPr id="721" name="AutoShape 5">
          <a:extLst>
            <a:ext uri="{FF2B5EF4-FFF2-40B4-BE49-F238E27FC236}">
              <a16:creationId xmlns:a16="http://schemas.microsoft.com/office/drawing/2014/main" id="{A239A97C-3E6A-46E1-8389-1A6C5A840089}"/>
            </a:ext>
          </a:extLst>
        </xdr:cNvPr>
        <xdr:cNvSpPr>
          <a:spLocks/>
        </xdr:cNvSpPr>
      </xdr:nvSpPr>
      <xdr:spPr bwMode="auto">
        <a:xfrm>
          <a:off x="7096125" y="17907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185</xdr:row>
      <xdr:rowOff>0</xdr:rowOff>
    </xdr:from>
    <xdr:to>
      <xdr:col>3</xdr:col>
      <xdr:colOff>19050</xdr:colOff>
      <xdr:row>185</xdr:row>
      <xdr:rowOff>0</xdr:rowOff>
    </xdr:to>
    <xdr:sp macro="" textlink="">
      <xdr:nvSpPr>
        <xdr:cNvPr id="2" name="AutoShape 2">
          <a:extLst>
            <a:ext uri="{FF2B5EF4-FFF2-40B4-BE49-F238E27FC236}">
              <a16:creationId xmlns:a16="http://schemas.microsoft.com/office/drawing/2014/main" id="{C4075079-3728-4ABC-893F-BE7AE5D9C10F}"/>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 name="AutoShape 4">
          <a:extLst>
            <a:ext uri="{FF2B5EF4-FFF2-40B4-BE49-F238E27FC236}">
              <a16:creationId xmlns:a16="http://schemas.microsoft.com/office/drawing/2014/main" id="{AC71AEC4-4DB3-450B-9FF4-B8D2CA01C259}"/>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 name="Text Box 5">
          <a:extLst>
            <a:ext uri="{FF2B5EF4-FFF2-40B4-BE49-F238E27FC236}">
              <a16:creationId xmlns:a16="http://schemas.microsoft.com/office/drawing/2014/main" id="{0C42CE51-3EDE-4655-8A2D-E7B20CC2D8E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 name="AutoShape 6">
          <a:extLst>
            <a:ext uri="{FF2B5EF4-FFF2-40B4-BE49-F238E27FC236}">
              <a16:creationId xmlns:a16="http://schemas.microsoft.com/office/drawing/2014/main" id="{0F457908-194B-4886-B687-F28447B64EE8}"/>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6" name="AutoShape 3">
          <a:extLst>
            <a:ext uri="{FF2B5EF4-FFF2-40B4-BE49-F238E27FC236}">
              <a16:creationId xmlns:a16="http://schemas.microsoft.com/office/drawing/2014/main" id="{7D4CAEDD-45EE-4300-9991-DA77D53B3DF5}"/>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7" name="AutoShape 5">
          <a:extLst>
            <a:ext uri="{FF2B5EF4-FFF2-40B4-BE49-F238E27FC236}">
              <a16:creationId xmlns:a16="http://schemas.microsoft.com/office/drawing/2014/main" id="{684CC867-F939-411A-BB29-4A5CCC8C80D4}"/>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8" name="AutoShape 3">
          <a:extLst>
            <a:ext uri="{FF2B5EF4-FFF2-40B4-BE49-F238E27FC236}">
              <a16:creationId xmlns:a16="http://schemas.microsoft.com/office/drawing/2014/main" id="{97353A30-811D-4B05-87B5-7F33B4632C41}"/>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9" name="AutoShape 5">
          <a:extLst>
            <a:ext uri="{FF2B5EF4-FFF2-40B4-BE49-F238E27FC236}">
              <a16:creationId xmlns:a16="http://schemas.microsoft.com/office/drawing/2014/main" id="{17D65428-53ED-4192-9254-9C3EE36E4A9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3">
          <a:extLst>
            <a:ext uri="{FF2B5EF4-FFF2-40B4-BE49-F238E27FC236}">
              <a16:creationId xmlns:a16="http://schemas.microsoft.com/office/drawing/2014/main" id="{7CCC543A-A16E-4BDB-832E-1058EA625256}"/>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1" name="AutoShape 5">
          <a:extLst>
            <a:ext uri="{FF2B5EF4-FFF2-40B4-BE49-F238E27FC236}">
              <a16:creationId xmlns:a16="http://schemas.microsoft.com/office/drawing/2014/main" id="{9F165500-9BF2-405D-9567-EF983634AD86}"/>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3">
          <a:extLst>
            <a:ext uri="{FF2B5EF4-FFF2-40B4-BE49-F238E27FC236}">
              <a16:creationId xmlns:a16="http://schemas.microsoft.com/office/drawing/2014/main" id="{516BB2F3-0846-4F07-8926-BAD7FF5CCB7B}"/>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3" name="AutoShape 5">
          <a:extLst>
            <a:ext uri="{FF2B5EF4-FFF2-40B4-BE49-F238E27FC236}">
              <a16:creationId xmlns:a16="http://schemas.microsoft.com/office/drawing/2014/main" id="{E8C54057-4444-4CD2-852C-CB704CD7E3E8}"/>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14" name="AutoShape 2">
          <a:extLst>
            <a:ext uri="{FF2B5EF4-FFF2-40B4-BE49-F238E27FC236}">
              <a16:creationId xmlns:a16="http://schemas.microsoft.com/office/drawing/2014/main" id="{64DF5E9F-DCF7-4C94-9299-1B12D606C197}"/>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15" name="AutoShape 4">
          <a:extLst>
            <a:ext uri="{FF2B5EF4-FFF2-40B4-BE49-F238E27FC236}">
              <a16:creationId xmlns:a16="http://schemas.microsoft.com/office/drawing/2014/main" id="{CE4135D0-CA12-4B6C-A6B5-CB8BCAB1766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 name="Text Box 5">
          <a:extLst>
            <a:ext uri="{FF2B5EF4-FFF2-40B4-BE49-F238E27FC236}">
              <a16:creationId xmlns:a16="http://schemas.microsoft.com/office/drawing/2014/main" id="{FCB1AFFA-EEF2-4919-BE98-E461DC0DA45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17" name="AutoShape 6">
          <a:extLst>
            <a:ext uri="{FF2B5EF4-FFF2-40B4-BE49-F238E27FC236}">
              <a16:creationId xmlns:a16="http://schemas.microsoft.com/office/drawing/2014/main" id="{2A363553-1E26-4057-850A-2B54C4E2E627}"/>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8" name="AutoShape 3">
          <a:extLst>
            <a:ext uri="{FF2B5EF4-FFF2-40B4-BE49-F238E27FC236}">
              <a16:creationId xmlns:a16="http://schemas.microsoft.com/office/drawing/2014/main" id="{B037B660-7CD0-46C4-839F-44CC6E3A4324}"/>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9" name="AutoShape 5">
          <a:extLst>
            <a:ext uri="{FF2B5EF4-FFF2-40B4-BE49-F238E27FC236}">
              <a16:creationId xmlns:a16="http://schemas.microsoft.com/office/drawing/2014/main" id="{E0213462-A1B1-4EC8-8317-90A945A82115}"/>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0" name="AutoShape 3">
          <a:extLst>
            <a:ext uri="{FF2B5EF4-FFF2-40B4-BE49-F238E27FC236}">
              <a16:creationId xmlns:a16="http://schemas.microsoft.com/office/drawing/2014/main" id="{96D82766-1A03-485D-A8EB-B431E9DEDB80}"/>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1" name="AutoShape 5">
          <a:extLst>
            <a:ext uri="{FF2B5EF4-FFF2-40B4-BE49-F238E27FC236}">
              <a16:creationId xmlns:a16="http://schemas.microsoft.com/office/drawing/2014/main" id="{0622D2F2-49DF-4ABC-B516-7AA5DC85A9DB}"/>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2" name="AutoShape 3">
          <a:extLst>
            <a:ext uri="{FF2B5EF4-FFF2-40B4-BE49-F238E27FC236}">
              <a16:creationId xmlns:a16="http://schemas.microsoft.com/office/drawing/2014/main" id="{DA4ECE24-EB04-4D12-B453-64E45BD1129F}"/>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3" name="AutoShape 5">
          <a:extLst>
            <a:ext uri="{FF2B5EF4-FFF2-40B4-BE49-F238E27FC236}">
              <a16:creationId xmlns:a16="http://schemas.microsoft.com/office/drawing/2014/main" id="{EE1CF379-5F1E-4F59-A5D7-240E65E3D460}"/>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4" name="AutoShape 3">
          <a:extLst>
            <a:ext uri="{FF2B5EF4-FFF2-40B4-BE49-F238E27FC236}">
              <a16:creationId xmlns:a16="http://schemas.microsoft.com/office/drawing/2014/main" id="{BA4DDDB5-AA5A-434F-903C-C1D402A268D5}"/>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5" name="AutoShape 5">
          <a:extLst>
            <a:ext uri="{FF2B5EF4-FFF2-40B4-BE49-F238E27FC236}">
              <a16:creationId xmlns:a16="http://schemas.microsoft.com/office/drawing/2014/main" id="{867DB5FD-8DC4-43B6-A6F6-EBC37B306D32}"/>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26" name="AutoShape 2">
          <a:extLst>
            <a:ext uri="{FF2B5EF4-FFF2-40B4-BE49-F238E27FC236}">
              <a16:creationId xmlns:a16="http://schemas.microsoft.com/office/drawing/2014/main" id="{58773383-3F53-4703-9D38-58970566E4CD}"/>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27" name="AutoShape 4">
          <a:extLst>
            <a:ext uri="{FF2B5EF4-FFF2-40B4-BE49-F238E27FC236}">
              <a16:creationId xmlns:a16="http://schemas.microsoft.com/office/drawing/2014/main" id="{528ABF13-5FE7-4BD4-9FA3-E3AA65C061D5}"/>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 name="Text Box 5">
          <a:extLst>
            <a:ext uri="{FF2B5EF4-FFF2-40B4-BE49-F238E27FC236}">
              <a16:creationId xmlns:a16="http://schemas.microsoft.com/office/drawing/2014/main" id="{4A2FBF5D-F4AB-4B43-9AD6-CECC2191DC2B}"/>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29" name="AutoShape 6">
          <a:extLst>
            <a:ext uri="{FF2B5EF4-FFF2-40B4-BE49-F238E27FC236}">
              <a16:creationId xmlns:a16="http://schemas.microsoft.com/office/drawing/2014/main" id="{BE65EC3E-B516-4310-AD10-69A8A24D0F12}"/>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0" name="AutoShape 3">
          <a:extLst>
            <a:ext uri="{FF2B5EF4-FFF2-40B4-BE49-F238E27FC236}">
              <a16:creationId xmlns:a16="http://schemas.microsoft.com/office/drawing/2014/main" id="{FB3FC8A2-223C-4A14-AFC7-96E2634EC689}"/>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1" name="AutoShape 5">
          <a:extLst>
            <a:ext uri="{FF2B5EF4-FFF2-40B4-BE49-F238E27FC236}">
              <a16:creationId xmlns:a16="http://schemas.microsoft.com/office/drawing/2014/main" id="{A69191CB-B341-4747-9401-3A4E4365D1F4}"/>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2" name="AutoShape 3">
          <a:extLst>
            <a:ext uri="{FF2B5EF4-FFF2-40B4-BE49-F238E27FC236}">
              <a16:creationId xmlns:a16="http://schemas.microsoft.com/office/drawing/2014/main" id="{1C0E530B-1EE6-415D-9894-22D0F5425BFC}"/>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3" name="AutoShape 5">
          <a:extLst>
            <a:ext uri="{FF2B5EF4-FFF2-40B4-BE49-F238E27FC236}">
              <a16:creationId xmlns:a16="http://schemas.microsoft.com/office/drawing/2014/main" id="{93C8D45A-F8C8-4AB9-8D1C-140DC5C1AF5C}"/>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4" name="AutoShape 3">
          <a:extLst>
            <a:ext uri="{FF2B5EF4-FFF2-40B4-BE49-F238E27FC236}">
              <a16:creationId xmlns:a16="http://schemas.microsoft.com/office/drawing/2014/main" id="{2F1D65E6-C7E2-44AF-8562-00D8A076B4FA}"/>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5" name="AutoShape 5">
          <a:extLst>
            <a:ext uri="{FF2B5EF4-FFF2-40B4-BE49-F238E27FC236}">
              <a16:creationId xmlns:a16="http://schemas.microsoft.com/office/drawing/2014/main" id="{22EF393C-B598-4AB1-92AA-EDF4FB82863E}"/>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6" name="AutoShape 3">
          <a:extLst>
            <a:ext uri="{FF2B5EF4-FFF2-40B4-BE49-F238E27FC236}">
              <a16:creationId xmlns:a16="http://schemas.microsoft.com/office/drawing/2014/main" id="{F0B8A482-3369-4C67-A128-4F5C98BF8CD8}"/>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7" name="AutoShape 5">
          <a:extLst>
            <a:ext uri="{FF2B5EF4-FFF2-40B4-BE49-F238E27FC236}">
              <a16:creationId xmlns:a16="http://schemas.microsoft.com/office/drawing/2014/main" id="{318FF713-339B-440A-AD7A-0DBED2B68062}"/>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38" name="AutoShape 2">
          <a:extLst>
            <a:ext uri="{FF2B5EF4-FFF2-40B4-BE49-F238E27FC236}">
              <a16:creationId xmlns:a16="http://schemas.microsoft.com/office/drawing/2014/main" id="{E1660431-D175-4B3B-A423-0C41430D71AC}"/>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9" name="AutoShape 4">
          <a:extLst>
            <a:ext uri="{FF2B5EF4-FFF2-40B4-BE49-F238E27FC236}">
              <a16:creationId xmlns:a16="http://schemas.microsoft.com/office/drawing/2014/main" id="{CB5CB9CF-3578-47E9-8276-C874722E4E50}"/>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 name="Text Box 5">
          <a:extLst>
            <a:ext uri="{FF2B5EF4-FFF2-40B4-BE49-F238E27FC236}">
              <a16:creationId xmlns:a16="http://schemas.microsoft.com/office/drawing/2014/main" id="{117A20B0-7E55-4C08-9450-6641438F8DB5}"/>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41" name="AutoShape 6">
          <a:extLst>
            <a:ext uri="{FF2B5EF4-FFF2-40B4-BE49-F238E27FC236}">
              <a16:creationId xmlns:a16="http://schemas.microsoft.com/office/drawing/2014/main" id="{90A0A0FD-A747-403C-8B72-B20830113F9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2" name="AutoShape 3">
          <a:extLst>
            <a:ext uri="{FF2B5EF4-FFF2-40B4-BE49-F238E27FC236}">
              <a16:creationId xmlns:a16="http://schemas.microsoft.com/office/drawing/2014/main" id="{8C963EB7-E414-453B-B23E-8836B214D3CF}"/>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3" name="AutoShape 5">
          <a:extLst>
            <a:ext uri="{FF2B5EF4-FFF2-40B4-BE49-F238E27FC236}">
              <a16:creationId xmlns:a16="http://schemas.microsoft.com/office/drawing/2014/main" id="{E73180E5-D86E-45D9-9E5B-769EB1CDC444}"/>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4" name="AutoShape 3">
          <a:extLst>
            <a:ext uri="{FF2B5EF4-FFF2-40B4-BE49-F238E27FC236}">
              <a16:creationId xmlns:a16="http://schemas.microsoft.com/office/drawing/2014/main" id="{795BFACE-B723-4AD7-A9E3-15E0AF4D057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5" name="AutoShape 5">
          <a:extLst>
            <a:ext uri="{FF2B5EF4-FFF2-40B4-BE49-F238E27FC236}">
              <a16:creationId xmlns:a16="http://schemas.microsoft.com/office/drawing/2014/main" id="{E6675DA2-6781-48DE-9621-2CD65B6C4BE6}"/>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6" name="AutoShape 3">
          <a:extLst>
            <a:ext uri="{FF2B5EF4-FFF2-40B4-BE49-F238E27FC236}">
              <a16:creationId xmlns:a16="http://schemas.microsoft.com/office/drawing/2014/main" id="{DF86ADF5-902C-40B1-B796-FEC4636C6BAF}"/>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7" name="AutoShape 5">
          <a:extLst>
            <a:ext uri="{FF2B5EF4-FFF2-40B4-BE49-F238E27FC236}">
              <a16:creationId xmlns:a16="http://schemas.microsoft.com/office/drawing/2014/main" id="{1AA0C0C2-D143-413E-989B-08A3A7BD6EF0}"/>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8" name="AutoShape 3">
          <a:extLst>
            <a:ext uri="{FF2B5EF4-FFF2-40B4-BE49-F238E27FC236}">
              <a16:creationId xmlns:a16="http://schemas.microsoft.com/office/drawing/2014/main" id="{4C7CAFBB-0C08-4A1C-B0A3-2F8D21084FBC}"/>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9" name="AutoShape 5">
          <a:extLst>
            <a:ext uri="{FF2B5EF4-FFF2-40B4-BE49-F238E27FC236}">
              <a16:creationId xmlns:a16="http://schemas.microsoft.com/office/drawing/2014/main" id="{9EEB6A76-AC50-4875-B1D1-B823283FB6D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50" name="AutoShape 2">
          <a:extLst>
            <a:ext uri="{FF2B5EF4-FFF2-40B4-BE49-F238E27FC236}">
              <a16:creationId xmlns:a16="http://schemas.microsoft.com/office/drawing/2014/main" id="{4741D21B-FA73-4E67-B0B5-59201F82F605}"/>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51" name="AutoShape 4">
          <a:extLst>
            <a:ext uri="{FF2B5EF4-FFF2-40B4-BE49-F238E27FC236}">
              <a16:creationId xmlns:a16="http://schemas.microsoft.com/office/drawing/2014/main" id="{257BDAE1-B421-4C5A-A017-39A285F46F40}"/>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 name="Text Box 5">
          <a:extLst>
            <a:ext uri="{FF2B5EF4-FFF2-40B4-BE49-F238E27FC236}">
              <a16:creationId xmlns:a16="http://schemas.microsoft.com/office/drawing/2014/main" id="{E736EAEE-6460-4591-BFBF-4330E7C75E90}"/>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3" name="AutoShape 6">
          <a:extLst>
            <a:ext uri="{FF2B5EF4-FFF2-40B4-BE49-F238E27FC236}">
              <a16:creationId xmlns:a16="http://schemas.microsoft.com/office/drawing/2014/main" id="{F123C45D-31BC-466D-92E4-1D38B43F676C}"/>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4" name="AutoShape 3">
          <a:extLst>
            <a:ext uri="{FF2B5EF4-FFF2-40B4-BE49-F238E27FC236}">
              <a16:creationId xmlns:a16="http://schemas.microsoft.com/office/drawing/2014/main" id="{1FC45077-E011-420E-B68C-197B19D98B52}"/>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5" name="AutoShape 5">
          <a:extLst>
            <a:ext uri="{FF2B5EF4-FFF2-40B4-BE49-F238E27FC236}">
              <a16:creationId xmlns:a16="http://schemas.microsoft.com/office/drawing/2014/main" id="{E41E5078-BF29-48B1-9860-3EFB8FD515FA}"/>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6" name="AutoShape 3">
          <a:extLst>
            <a:ext uri="{FF2B5EF4-FFF2-40B4-BE49-F238E27FC236}">
              <a16:creationId xmlns:a16="http://schemas.microsoft.com/office/drawing/2014/main" id="{991F881A-E245-4952-85BC-95A21AFD07FC}"/>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7" name="AutoShape 5">
          <a:extLst>
            <a:ext uri="{FF2B5EF4-FFF2-40B4-BE49-F238E27FC236}">
              <a16:creationId xmlns:a16="http://schemas.microsoft.com/office/drawing/2014/main" id="{E97C7203-13D4-44A8-9DD0-3E1767E80A51}"/>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8" name="AutoShape 3">
          <a:extLst>
            <a:ext uri="{FF2B5EF4-FFF2-40B4-BE49-F238E27FC236}">
              <a16:creationId xmlns:a16="http://schemas.microsoft.com/office/drawing/2014/main" id="{AC8BABE6-312A-47B7-8A39-578F454479BF}"/>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9" name="AutoShape 5">
          <a:extLst>
            <a:ext uri="{FF2B5EF4-FFF2-40B4-BE49-F238E27FC236}">
              <a16:creationId xmlns:a16="http://schemas.microsoft.com/office/drawing/2014/main" id="{F700BC2F-B58B-41B5-88BB-DABA0DB738B3}"/>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0" name="AutoShape 3">
          <a:extLst>
            <a:ext uri="{FF2B5EF4-FFF2-40B4-BE49-F238E27FC236}">
              <a16:creationId xmlns:a16="http://schemas.microsoft.com/office/drawing/2014/main" id="{8C8E2C1C-3F74-4C28-A2E5-733713153AC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1" name="AutoShape 5">
          <a:extLst>
            <a:ext uri="{FF2B5EF4-FFF2-40B4-BE49-F238E27FC236}">
              <a16:creationId xmlns:a16="http://schemas.microsoft.com/office/drawing/2014/main" id="{CEEF8084-6C3E-485B-8155-3377464D7E17}"/>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409575</xdr:colOff>
      <xdr:row>2</xdr:row>
      <xdr:rowOff>9525</xdr:rowOff>
    </xdr:from>
    <xdr:to>
      <xdr:col>3</xdr:col>
      <xdr:colOff>581025</xdr:colOff>
      <xdr:row>3</xdr:row>
      <xdr:rowOff>123825</xdr:rowOff>
    </xdr:to>
    <xdr:sp macro="" textlink="" fLocksText="0">
      <xdr:nvSpPr>
        <xdr:cNvPr id="2" name="Text Box 3">
          <a:extLst>
            <a:ext uri="{FF2B5EF4-FFF2-40B4-BE49-F238E27FC236}">
              <a16:creationId xmlns:a16="http://schemas.microsoft.com/office/drawing/2014/main" id="{A2224FD7-A305-47AC-9664-89BB1C7A3016}"/>
            </a:ext>
          </a:extLst>
        </xdr:cNvPr>
        <xdr:cNvSpPr txBox="1">
          <a:spLocks noChangeArrowheads="1"/>
        </xdr:cNvSpPr>
      </xdr:nvSpPr>
      <xdr:spPr bwMode="auto">
        <a:xfrm>
          <a:off x="1152525" y="409575"/>
          <a:ext cx="361950" cy="304800"/>
        </a:xfrm>
        <a:prstGeom prst="rect">
          <a:avLst/>
        </a:prstGeom>
        <a:solidFill>
          <a:srgbClr val="FFFFFF"/>
        </a:solidFill>
        <a:ln w="9360" cap="sq">
          <a:solidFill>
            <a:srgbClr val="000000"/>
          </a:solidFill>
          <a:miter lim="800000"/>
          <a:headEnd/>
          <a:tailEnd/>
        </a:ln>
        <a:effectLst/>
      </xdr:spPr>
      <xdr:txBody>
        <a:bodyPr vertOverflow="clip" wrap="square" lIns="27360" tIns="27360" rIns="0" bIns="0" anchor="t" upright="1"/>
        <a:lstStyle/>
        <a:p>
          <a:pPr algn="l" rtl="0">
            <a:defRPr sz="1000"/>
          </a:pPr>
          <a:r>
            <a:rPr lang="en-US" sz="1100" b="1" i="0" u="none" strike="noStrike" baseline="0">
              <a:solidFill>
                <a:srgbClr val="000000"/>
              </a:solidFill>
              <a:latin typeface="Arial"/>
              <a:cs typeface="Arial"/>
            </a:rPr>
            <a:t>  11/02</a:t>
          </a:r>
        </a:p>
      </xdr:txBody>
    </xdr:sp>
    <xdr:clientData/>
  </xdr:twoCellAnchor>
  <xdr:twoCellAnchor>
    <xdr:from>
      <xdr:col>2</xdr:col>
      <xdr:colOff>409575</xdr:colOff>
      <xdr:row>2</xdr:row>
      <xdr:rowOff>9525</xdr:rowOff>
    </xdr:from>
    <xdr:to>
      <xdr:col>3</xdr:col>
      <xdr:colOff>581025</xdr:colOff>
      <xdr:row>3</xdr:row>
      <xdr:rowOff>123825</xdr:rowOff>
    </xdr:to>
    <xdr:sp macro="" textlink="" fLocksText="0">
      <xdr:nvSpPr>
        <xdr:cNvPr id="3" name="Text Box 3">
          <a:extLst>
            <a:ext uri="{FF2B5EF4-FFF2-40B4-BE49-F238E27FC236}">
              <a16:creationId xmlns:a16="http://schemas.microsoft.com/office/drawing/2014/main" id="{6ADF3B32-1548-4B16-A3A5-99A845EB32E3}"/>
            </a:ext>
          </a:extLst>
        </xdr:cNvPr>
        <xdr:cNvSpPr txBox="1">
          <a:spLocks noChangeArrowheads="1"/>
        </xdr:cNvSpPr>
      </xdr:nvSpPr>
      <xdr:spPr bwMode="auto">
        <a:xfrm>
          <a:off x="1152525" y="409575"/>
          <a:ext cx="361950" cy="304800"/>
        </a:xfrm>
        <a:prstGeom prst="rect">
          <a:avLst/>
        </a:prstGeom>
        <a:solidFill>
          <a:srgbClr val="FFFFFF"/>
        </a:solidFill>
        <a:ln w="9360" cap="sq">
          <a:solidFill>
            <a:srgbClr val="000000"/>
          </a:solidFill>
          <a:miter lim="800000"/>
          <a:headEnd/>
          <a:tailEnd/>
        </a:ln>
        <a:effectLst/>
      </xdr:spPr>
      <xdr:txBody>
        <a:bodyPr vertOverflow="clip" wrap="square" lIns="27360" tIns="27360" rIns="0" bIns="0" anchor="t" upright="1"/>
        <a:lstStyle/>
        <a:p>
          <a:pPr algn="l" rtl="0">
            <a:defRPr sz="1000"/>
          </a:pPr>
          <a:r>
            <a:rPr lang="en-US" sz="1100" b="1" i="0" u="none" strike="noStrike" baseline="0">
              <a:solidFill>
                <a:srgbClr val="000000"/>
              </a:solidFill>
              <a:latin typeface="Arial"/>
              <a:cs typeface="Arial"/>
            </a:rPr>
            <a:t>  10/02</a:t>
          </a:r>
        </a:p>
      </xdr:txBody>
    </xdr:sp>
    <xdr:clientData/>
  </xdr:twoCellAnchor>
  <xdr:twoCellAnchor>
    <xdr:from>
      <xdr:col>2</xdr:col>
      <xdr:colOff>409574</xdr:colOff>
      <xdr:row>2</xdr:row>
      <xdr:rowOff>9525</xdr:rowOff>
    </xdr:from>
    <xdr:to>
      <xdr:col>4</xdr:col>
      <xdr:colOff>76200</xdr:colOff>
      <xdr:row>4</xdr:row>
      <xdr:rowOff>9525</xdr:rowOff>
    </xdr:to>
    <xdr:sp macro="" textlink="" fLocksText="0">
      <xdr:nvSpPr>
        <xdr:cNvPr id="4" name="Text Box 3">
          <a:extLst>
            <a:ext uri="{FF2B5EF4-FFF2-40B4-BE49-F238E27FC236}">
              <a16:creationId xmlns:a16="http://schemas.microsoft.com/office/drawing/2014/main" id="{80ADD867-261D-4371-91B6-CEC0A2301925}"/>
            </a:ext>
          </a:extLst>
        </xdr:cNvPr>
        <xdr:cNvSpPr txBox="1">
          <a:spLocks noChangeArrowheads="1"/>
        </xdr:cNvSpPr>
      </xdr:nvSpPr>
      <xdr:spPr bwMode="auto">
        <a:xfrm>
          <a:off x="1152524" y="409575"/>
          <a:ext cx="438151" cy="381000"/>
        </a:xfrm>
        <a:prstGeom prst="rect">
          <a:avLst/>
        </a:prstGeom>
        <a:solidFill>
          <a:srgbClr val="FFFFFF"/>
        </a:solidFill>
        <a:ln w="9360" cap="sq">
          <a:solidFill>
            <a:srgbClr val="000000"/>
          </a:solidFill>
          <a:miter lim="800000"/>
          <a:headEnd/>
          <a:tailEnd/>
        </a:ln>
        <a:effectLst/>
      </xdr:spPr>
      <xdr:txBody>
        <a:bodyPr vertOverflow="clip" wrap="square" lIns="27360" tIns="27360" rIns="0" bIns="0" anchor="t" upright="1"/>
        <a:lstStyle/>
        <a:p>
          <a:pPr algn="l" rtl="0">
            <a:defRPr sz="1000"/>
          </a:pPr>
          <a:r>
            <a:rPr lang="en-US" sz="1100" b="1" i="0" u="none" strike="noStrike" baseline="0">
              <a:solidFill>
                <a:srgbClr val="000000"/>
              </a:solidFill>
              <a:latin typeface="Arial"/>
              <a:cs typeface="Arial"/>
            </a:rPr>
            <a:t>  11/02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185</xdr:row>
      <xdr:rowOff>0</xdr:rowOff>
    </xdr:from>
    <xdr:to>
      <xdr:col>3</xdr:col>
      <xdr:colOff>19050</xdr:colOff>
      <xdr:row>185</xdr:row>
      <xdr:rowOff>0</xdr:rowOff>
    </xdr:to>
    <xdr:sp macro="" textlink="">
      <xdr:nvSpPr>
        <xdr:cNvPr id="2" name="AutoShape 2">
          <a:extLst>
            <a:ext uri="{FF2B5EF4-FFF2-40B4-BE49-F238E27FC236}">
              <a16:creationId xmlns:a16="http://schemas.microsoft.com/office/drawing/2014/main" id="{AC5167F3-E2A8-42ED-9D2C-A51C1A93AECD}"/>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 name="AutoShape 4">
          <a:extLst>
            <a:ext uri="{FF2B5EF4-FFF2-40B4-BE49-F238E27FC236}">
              <a16:creationId xmlns:a16="http://schemas.microsoft.com/office/drawing/2014/main" id="{3339C8A8-B071-4D07-839C-81246E2229E1}"/>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 name="Text Box 5">
          <a:extLst>
            <a:ext uri="{FF2B5EF4-FFF2-40B4-BE49-F238E27FC236}">
              <a16:creationId xmlns:a16="http://schemas.microsoft.com/office/drawing/2014/main" id="{86411667-C33B-4982-92E6-438270507A62}"/>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 name="AutoShape 6">
          <a:extLst>
            <a:ext uri="{FF2B5EF4-FFF2-40B4-BE49-F238E27FC236}">
              <a16:creationId xmlns:a16="http://schemas.microsoft.com/office/drawing/2014/main" id="{A0670C8C-F7CB-447F-836B-E3AA028C1A52}"/>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6" name="AutoShape 3">
          <a:extLst>
            <a:ext uri="{FF2B5EF4-FFF2-40B4-BE49-F238E27FC236}">
              <a16:creationId xmlns:a16="http://schemas.microsoft.com/office/drawing/2014/main" id="{B3CF6C88-8217-473B-B4A4-FFC5A2AF460D}"/>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7" name="AutoShape 5">
          <a:extLst>
            <a:ext uri="{FF2B5EF4-FFF2-40B4-BE49-F238E27FC236}">
              <a16:creationId xmlns:a16="http://schemas.microsoft.com/office/drawing/2014/main" id="{5B35BEB5-2CA9-4E3D-85F8-FCECAAA6176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8" name="AutoShape 3">
          <a:extLst>
            <a:ext uri="{FF2B5EF4-FFF2-40B4-BE49-F238E27FC236}">
              <a16:creationId xmlns:a16="http://schemas.microsoft.com/office/drawing/2014/main" id="{F8ECF0DD-71BC-455E-88BA-E96727EE512A}"/>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9" name="AutoShape 5">
          <a:extLst>
            <a:ext uri="{FF2B5EF4-FFF2-40B4-BE49-F238E27FC236}">
              <a16:creationId xmlns:a16="http://schemas.microsoft.com/office/drawing/2014/main" id="{EEAA215F-EE97-4F63-BBF1-1BCDE039AF1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3">
          <a:extLst>
            <a:ext uri="{FF2B5EF4-FFF2-40B4-BE49-F238E27FC236}">
              <a16:creationId xmlns:a16="http://schemas.microsoft.com/office/drawing/2014/main" id="{29F15305-1F5F-405C-A3C6-B1659CA0E1BA}"/>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1" name="AutoShape 5">
          <a:extLst>
            <a:ext uri="{FF2B5EF4-FFF2-40B4-BE49-F238E27FC236}">
              <a16:creationId xmlns:a16="http://schemas.microsoft.com/office/drawing/2014/main" id="{3046FE1F-5301-44D7-9D81-0168749084B0}"/>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3">
          <a:extLst>
            <a:ext uri="{FF2B5EF4-FFF2-40B4-BE49-F238E27FC236}">
              <a16:creationId xmlns:a16="http://schemas.microsoft.com/office/drawing/2014/main" id="{FB4B9DDB-972E-40BF-8AA7-D1BBF5F9E934}"/>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3" name="AutoShape 5">
          <a:extLst>
            <a:ext uri="{FF2B5EF4-FFF2-40B4-BE49-F238E27FC236}">
              <a16:creationId xmlns:a16="http://schemas.microsoft.com/office/drawing/2014/main" id="{83A243DC-CA8A-441E-B2F1-2F874B21116C}"/>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14" name="AutoShape 2">
          <a:extLst>
            <a:ext uri="{FF2B5EF4-FFF2-40B4-BE49-F238E27FC236}">
              <a16:creationId xmlns:a16="http://schemas.microsoft.com/office/drawing/2014/main" id="{2D084962-DF98-4A94-B30E-79C528F7B267}"/>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15" name="AutoShape 4">
          <a:extLst>
            <a:ext uri="{FF2B5EF4-FFF2-40B4-BE49-F238E27FC236}">
              <a16:creationId xmlns:a16="http://schemas.microsoft.com/office/drawing/2014/main" id="{70AB76D2-246B-481A-9002-FC67A809A409}"/>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 name="Text Box 5">
          <a:extLst>
            <a:ext uri="{FF2B5EF4-FFF2-40B4-BE49-F238E27FC236}">
              <a16:creationId xmlns:a16="http://schemas.microsoft.com/office/drawing/2014/main" id="{CBC3990F-7BFA-4262-A172-94FF53780FB6}"/>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17" name="AutoShape 6">
          <a:extLst>
            <a:ext uri="{FF2B5EF4-FFF2-40B4-BE49-F238E27FC236}">
              <a16:creationId xmlns:a16="http://schemas.microsoft.com/office/drawing/2014/main" id="{4BDAA87C-2D47-4B20-A951-080AFE3DB3FE}"/>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8" name="AutoShape 3">
          <a:extLst>
            <a:ext uri="{FF2B5EF4-FFF2-40B4-BE49-F238E27FC236}">
              <a16:creationId xmlns:a16="http://schemas.microsoft.com/office/drawing/2014/main" id="{41757584-020A-418C-A9CD-F4C8F2BEDE94}"/>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9" name="AutoShape 5">
          <a:extLst>
            <a:ext uri="{FF2B5EF4-FFF2-40B4-BE49-F238E27FC236}">
              <a16:creationId xmlns:a16="http://schemas.microsoft.com/office/drawing/2014/main" id="{11AB5B31-6ABA-496E-8114-2805CDA7E3C9}"/>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0" name="AutoShape 3">
          <a:extLst>
            <a:ext uri="{FF2B5EF4-FFF2-40B4-BE49-F238E27FC236}">
              <a16:creationId xmlns:a16="http://schemas.microsoft.com/office/drawing/2014/main" id="{00C1D81C-9F21-4C99-92F5-DD7580E2DD02}"/>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1" name="AutoShape 5">
          <a:extLst>
            <a:ext uri="{FF2B5EF4-FFF2-40B4-BE49-F238E27FC236}">
              <a16:creationId xmlns:a16="http://schemas.microsoft.com/office/drawing/2014/main" id="{FD6040AE-6220-4A63-B1F6-5F9E347BC69A}"/>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2" name="AutoShape 3">
          <a:extLst>
            <a:ext uri="{FF2B5EF4-FFF2-40B4-BE49-F238E27FC236}">
              <a16:creationId xmlns:a16="http://schemas.microsoft.com/office/drawing/2014/main" id="{4517F4D7-FA84-4B58-AADC-6EAE9123206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3" name="AutoShape 5">
          <a:extLst>
            <a:ext uri="{FF2B5EF4-FFF2-40B4-BE49-F238E27FC236}">
              <a16:creationId xmlns:a16="http://schemas.microsoft.com/office/drawing/2014/main" id="{87E77800-C448-40E2-BD5B-E888A35B5094}"/>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4" name="AutoShape 3">
          <a:extLst>
            <a:ext uri="{FF2B5EF4-FFF2-40B4-BE49-F238E27FC236}">
              <a16:creationId xmlns:a16="http://schemas.microsoft.com/office/drawing/2014/main" id="{83D4CD37-EB7D-45F5-876E-63B371A719BA}"/>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5" name="AutoShape 5">
          <a:extLst>
            <a:ext uri="{FF2B5EF4-FFF2-40B4-BE49-F238E27FC236}">
              <a16:creationId xmlns:a16="http://schemas.microsoft.com/office/drawing/2014/main" id="{E04322CB-ECF7-4465-9F45-E7E665EAAB6E}"/>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26" name="AutoShape 2">
          <a:extLst>
            <a:ext uri="{FF2B5EF4-FFF2-40B4-BE49-F238E27FC236}">
              <a16:creationId xmlns:a16="http://schemas.microsoft.com/office/drawing/2014/main" id="{2DC1007F-4326-429D-8801-240733F71C01}"/>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27" name="AutoShape 4">
          <a:extLst>
            <a:ext uri="{FF2B5EF4-FFF2-40B4-BE49-F238E27FC236}">
              <a16:creationId xmlns:a16="http://schemas.microsoft.com/office/drawing/2014/main" id="{03A44CF8-4CDD-489F-987E-7DDFCECB5CC4}"/>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 name="Text Box 5">
          <a:extLst>
            <a:ext uri="{FF2B5EF4-FFF2-40B4-BE49-F238E27FC236}">
              <a16:creationId xmlns:a16="http://schemas.microsoft.com/office/drawing/2014/main" id="{314F9DDE-7AF4-4EE2-B553-DE8DE4C589B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29" name="AutoShape 6">
          <a:extLst>
            <a:ext uri="{FF2B5EF4-FFF2-40B4-BE49-F238E27FC236}">
              <a16:creationId xmlns:a16="http://schemas.microsoft.com/office/drawing/2014/main" id="{39E07604-F4E3-4BF6-B1EA-1C7C9CEE334E}"/>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0" name="AutoShape 3">
          <a:extLst>
            <a:ext uri="{FF2B5EF4-FFF2-40B4-BE49-F238E27FC236}">
              <a16:creationId xmlns:a16="http://schemas.microsoft.com/office/drawing/2014/main" id="{1002A99D-3F86-4F0C-9F69-69EA3B4A9AD5}"/>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1" name="AutoShape 5">
          <a:extLst>
            <a:ext uri="{FF2B5EF4-FFF2-40B4-BE49-F238E27FC236}">
              <a16:creationId xmlns:a16="http://schemas.microsoft.com/office/drawing/2014/main" id="{E59C0372-AD1F-40C0-BC3B-D3DE0360CD4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2" name="AutoShape 3">
          <a:extLst>
            <a:ext uri="{FF2B5EF4-FFF2-40B4-BE49-F238E27FC236}">
              <a16:creationId xmlns:a16="http://schemas.microsoft.com/office/drawing/2014/main" id="{25402AE0-E36B-4749-AFD9-F81B91E5456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3" name="AutoShape 5">
          <a:extLst>
            <a:ext uri="{FF2B5EF4-FFF2-40B4-BE49-F238E27FC236}">
              <a16:creationId xmlns:a16="http://schemas.microsoft.com/office/drawing/2014/main" id="{1707D4B3-62EE-424F-90BB-53C4D81E89E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4" name="AutoShape 3">
          <a:extLst>
            <a:ext uri="{FF2B5EF4-FFF2-40B4-BE49-F238E27FC236}">
              <a16:creationId xmlns:a16="http://schemas.microsoft.com/office/drawing/2014/main" id="{C5A8169A-F155-4B85-9C98-61C823444499}"/>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5" name="AutoShape 5">
          <a:extLst>
            <a:ext uri="{FF2B5EF4-FFF2-40B4-BE49-F238E27FC236}">
              <a16:creationId xmlns:a16="http://schemas.microsoft.com/office/drawing/2014/main" id="{A40290BF-82BF-44B4-A746-21A979115A2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6" name="AutoShape 3">
          <a:extLst>
            <a:ext uri="{FF2B5EF4-FFF2-40B4-BE49-F238E27FC236}">
              <a16:creationId xmlns:a16="http://schemas.microsoft.com/office/drawing/2014/main" id="{36771710-51F1-457B-9982-BA8614737654}"/>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7" name="AutoShape 5">
          <a:extLst>
            <a:ext uri="{FF2B5EF4-FFF2-40B4-BE49-F238E27FC236}">
              <a16:creationId xmlns:a16="http://schemas.microsoft.com/office/drawing/2014/main" id="{00C47BEB-CB8D-4D4D-B75B-5491596BF607}"/>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38" name="AutoShape 2">
          <a:extLst>
            <a:ext uri="{FF2B5EF4-FFF2-40B4-BE49-F238E27FC236}">
              <a16:creationId xmlns:a16="http://schemas.microsoft.com/office/drawing/2014/main" id="{B893D9AC-DBF0-4B1C-8D50-E9BBC8468A9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9" name="AutoShape 4">
          <a:extLst>
            <a:ext uri="{FF2B5EF4-FFF2-40B4-BE49-F238E27FC236}">
              <a16:creationId xmlns:a16="http://schemas.microsoft.com/office/drawing/2014/main" id="{D99429D0-933D-4983-8A66-B2126E1002C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 name="Text Box 5">
          <a:extLst>
            <a:ext uri="{FF2B5EF4-FFF2-40B4-BE49-F238E27FC236}">
              <a16:creationId xmlns:a16="http://schemas.microsoft.com/office/drawing/2014/main" id="{A039AC0F-A4D9-4C87-945E-B524645B085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41" name="AutoShape 6">
          <a:extLst>
            <a:ext uri="{FF2B5EF4-FFF2-40B4-BE49-F238E27FC236}">
              <a16:creationId xmlns:a16="http://schemas.microsoft.com/office/drawing/2014/main" id="{A604ADE8-FFCE-49EB-B127-56C1080327E4}"/>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2" name="AutoShape 3">
          <a:extLst>
            <a:ext uri="{FF2B5EF4-FFF2-40B4-BE49-F238E27FC236}">
              <a16:creationId xmlns:a16="http://schemas.microsoft.com/office/drawing/2014/main" id="{2771F4C7-79EB-418B-AA9D-D837109A1548}"/>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3" name="AutoShape 5">
          <a:extLst>
            <a:ext uri="{FF2B5EF4-FFF2-40B4-BE49-F238E27FC236}">
              <a16:creationId xmlns:a16="http://schemas.microsoft.com/office/drawing/2014/main" id="{FD714FFE-0DC5-411E-9D7A-2BFC72C798DB}"/>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4" name="AutoShape 3">
          <a:extLst>
            <a:ext uri="{FF2B5EF4-FFF2-40B4-BE49-F238E27FC236}">
              <a16:creationId xmlns:a16="http://schemas.microsoft.com/office/drawing/2014/main" id="{C6FB918F-88CB-49D2-8877-D1B88C1E68F1}"/>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5" name="AutoShape 5">
          <a:extLst>
            <a:ext uri="{FF2B5EF4-FFF2-40B4-BE49-F238E27FC236}">
              <a16:creationId xmlns:a16="http://schemas.microsoft.com/office/drawing/2014/main" id="{F401FAC5-BEE0-4900-9A5F-E4FF71066BEB}"/>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6" name="AutoShape 3">
          <a:extLst>
            <a:ext uri="{FF2B5EF4-FFF2-40B4-BE49-F238E27FC236}">
              <a16:creationId xmlns:a16="http://schemas.microsoft.com/office/drawing/2014/main" id="{468BDD43-ECFF-4F48-ABF8-605AB71F9118}"/>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7" name="AutoShape 5">
          <a:extLst>
            <a:ext uri="{FF2B5EF4-FFF2-40B4-BE49-F238E27FC236}">
              <a16:creationId xmlns:a16="http://schemas.microsoft.com/office/drawing/2014/main" id="{EAEC8DA2-0EBE-4337-8178-ACA9636F0923}"/>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8" name="AutoShape 3">
          <a:extLst>
            <a:ext uri="{FF2B5EF4-FFF2-40B4-BE49-F238E27FC236}">
              <a16:creationId xmlns:a16="http://schemas.microsoft.com/office/drawing/2014/main" id="{C98192F9-007F-4738-A3AC-A06E79A7EF3A}"/>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9" name="AutoShape 5">
          <a:extLst>
            <a:ext uri="{FF2B5EF4-FFF2-40B4-BE49-F238E27FC236}">
              <a16:creationId xmlns:a16="http://schemas.microsoft.com/office/drawing/2014/main" id="{293842BD-439F-4004-BC3F-5B91478D64F1}"/>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50" name="AutoShape 2">
          <a:extLst>
            <a:ext uri="{FF2B5EF4-FFF2-40B4-BE49-F238E27FC236}">
              <a16:creationId xmlns:a16="http://schemas.microsoft.com/office/drawing/2014/main" id="{2CD034DE-1CDE-4B12-BEFD-F7745B31035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51" name="AutoShape 4">
          <a:extLst>
            <a:ext uri="{FF2B5EF4-FFF2-40B4-BE49-F238E27FC236}">
              <a16:creationId xmlns:a16="http://schemas.microsoft.com/office/drawing/2014/main" id="{A523C6BA-45C6-47F9-B4D7-65CF4A73BCC8}"/>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 name="Text Box 5">
          <a:extLst>
            <a:ext uri="{FF2B5EF4-FFF2-40B4-BE49-F238E27FC236}">
              <a16:creationId xmlns:a16="http://schemas.microsoft.com/office/drawing/2014/main" id="{507C5327-02F8-4476-A8DB-5ED5B9CFDFFC}"/>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3" name="AutoShape 6">
          <a:extLst>
            <a:ext uri="{FF2B5EF4-FFF2-40B4-BE49-F238E27FC236}">
              <a16:creationId xmlns:a16="http://schemas.microsoft.com/office/drawing/2014/main" id="{752A1232-FBB3-4ECE-B521-060273602080}"/>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4" name="AutoShape 3">
          <a:extLst>
            <a:ext uri="{FF2B5EF4-FFF2-40B4-BE49-F238E27FC236}">
              <a16:creationId xmlns:a16="http://schemas.microsoft.com/office/drawing/2014/main" id="{DE22F8CC-209A-4D59-A141-D4EF5C6070D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5" name="AutoShape 5">
          <a:extLst>
            <a:ext uri="{FF2B5EF4-FFF2-40B4-BE49-F238E27FC236}">
              <a16:creationId xmlns:a16="http://schemas.microsoft.com/office/drawing/2014/main" id="{7BB11416-A5D8-4D87-910C-43521ABABE13}"/>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6" name="AutoShape 3">
          <a:extLst>
            <a:ext uri="{FF2B5EF4-FFF2-40B4-BE49-F238E27FC236}">
              <a16:creationId xmlns:a16="http://schemas.microsoft.com/office/drawing/2014/main" id="{7D6848ED-E37E-4B8C-BA6C-A21DF3BC0762}"/>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7" name="AutoShape 5">
          <a:extLst>
            <a:ext uri="{FF2B5EF4-FFF2-40B4-BE49-F238E27FC236}">
              <a16:creationId xmlns:a16="http://schemas.microsoft.com/office/drawing/2014/main" id="{EAC41307-C078-4901-BCC1-9C98ACB8AEA5}"/>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8" name="AutoShape 3">
          <a:extLst>
            <a:ext uri="{FF2B5EF4-FFF2-40B4-BE49-F238E27FC236}">
              <a16:creationId xmlns:a16="http://schemas.microsoft.com/office/drawing/2014/main" id="{31211F8F-CB37-4821-B3BA-906412F70E16}"/>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9" name="AutoShape 5">
          <a:extLst>
            <a:ext uri="{FF2B5EF4-FFF2-40B4-BE49-F238E27FC236}">
              <a16:creationId xmlns:a16="http://schemas.microsoft.com/office/drawing/2014/main" id="{642DC0A6-9003-46B6-AFBB-BA2D3981D2DA}"/>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0" name="AutoShape 3">
          <a:extLst>
            <a:ext uri="{FF2B5EF4-FFF2-40B4-BE49-F238E27FC236}">
              <a16:creationId xmlns:a16="http://schemas.microsoft.com/office/drawing/2014/main" id="{6328D150-E6D9-49F7-93CE-C38CA6A99CAE}"/>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1" name="AutoShape 5">
          <a:extLst>
            <a:ext uri="{FF2B5EF4-FFF2-40B4-BE49-F238E27FC236}">
              <a16:creationId xmlns:a16="http://schemas.microsoft.com/office/drawing/2014/main" id="{49920156-DD2B-4B9F-BE2B-9B04F9535404}"/>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409575</xdr:colOff>
      <xdr:row>2</xdr:row>
      <xdr:rowOff>9525</xdr:rowOff>
    </xdr:from>
    <xdr:to>
      <xdr:col>3</xdr:col>
      <xdr:colOff>581025</xdr:colOff>
      <xdr:row>3</xdr:row>
      <xdr:rowOff>123825</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95350" y="381000"/>
          <a:ext cx="609600" cy="304800"/>
        </a:xfrm>
        <a:prstGeom prst="rect">
          <a:avLst/>
        </a:prstGeom>
        <a:solidFill>
          <a:srgbClr val="FFFFFF"/>
        </a:solidFill>
        <a:ln w="9360" cap="sq">
          <a:solidFill>
            <a:srgbClr val="000000"/>
          </a:solidFill>
          <a:miter lim="800000"/>
          <a:headEnd/>
          <a:tailEnd/>
        </a:ln>
        <a:effectLst/>
      </xdr:spPr>
      <xdr:txBody>
        <a:bodyPr vertOverflow="clip" wrap="square" lIns="27360" tIns="27360" rIns="0" bIns="0" anchor="t" upright="1"/>
        <a:lstStyle/>
        <a:p>
          <a:pPr algn="l" rtl="0">
            <a:defRPr sz="1000"/>
          </a:pPr>
          <a:r>
            <a:rPr lang="en-US" sz="1100" b="1" i="0" u="none" strike="noStrike" baseline="0">
              <a:solidFill>
                <a:srgbClr val="000000"/>
              </a:solidFill>
              <a:latin typeface="Arial"/>
              <a:cs typeface="Arial"/>
            </a:rPr>
            <a:t>  11/02</a:t>
          </a:r>
        </a:p>
      </xdr:txBody>
    </xdr:sp>
    <xdr:clientData/>
  </xdr:twoCellAnchor>
  <xdr:twoCellAnchor>
    <xdr:from>
      <xdr:col>2</xdr:col>
      <xdr:colOff>409575</xdr:colOff>
      <xdr:row>2</xdr:row>
      <xdr:rowOff>9525</xdr:rowOff>
    </xdr:from>
    <xdr:to>
      <xdr:col>3</xdr:col>
      <xdr:colOff>581025</xdr:colOff>
      <xdr:row>3</xdr:row>
      <xdr:rowOff>123825</xdr:rowOff>
    </xdr:to>
    <xdr:sp macro="" textlink="" fLocksText="0">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895350" y="381000"/>
          <a:ext cx="609600" cy="304800"/>
        </a:xfrm>
        <a:prstGeom prst="rect">
          <a:avLst/>
        </a:prstGeom>
        <a:solidFill>
          <a:srgbClr val="FFFFFF"/>
        </a:solidFill>
        <a:ln w="9360" cap="sq">
          <a:solidFill>
            <a:srgbClr val="000000"/>
          </a:solidFill>
          <a:miter lim="800000"/>
          <a:headEnd/>
          <a:tailEnd/>
        </a:ln>
        <a:effectLst/>
      </xdr:spPr>
      <xdr:txBody>
        <a:bodyPr vertOverflow="clip" wrap="square" lIns="27360" tIns="27360" rIns="0" bIns="0" anchor="t" upright="1"/>
        <a:lstStyle/>
        <a:p>
          <a:pPr algn="l" rtl="0">
            <a:defRPr sz="1000"/>
          </a:pPr>
          <a:r>
            <a:rPr lang="en-US" sz="1100" b="1" i="0" u="none" strike="noStrike" baseline="0">
              <a:solidFill>
                <a:srgbClr val="000000"/>
              </a:solidFill>
              <a:latin typeface="Arial"/>
              <a:cs typeface="Arial"/>
            </a:rPr>
            <a:t>  10/02</a:t>
          </a:r>
        </a:p>
      </xdr:txBody>
    </xdr:sp>
    <xdr:clientData/>
  </xdr:twoCellAnchor>
  <xdr:twoCellAnchor>
    <xdr:from>
      <xdr:col>2</xdr:col>
      <xdr:colOff>409574</xdr:colOff>
      <xdr:row>2</xdr:row>
      <xdr:rowOff>9525</xdr:rowOff>
    </xdr:from>
    <xdr:to>
      <xdr:col>4</xdr:col>
      <xdr:colOff>76200</xdr:colOff>
      <xdr:row>4</xdr:row>
      <xdr:rowOff>9525</xdr:rowOff>
    </xdr:to>
    <xdr:sp macro="" textlink="" fLocksText="0">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152524" y="381000"/>
          <a:ext cx="438151" cy="381000"/>
        </a:xfrm>
        <a:prstGeom prst="rect">
          <a:avLst/>
        </a:prstGeom>
        <a:solidFill>
          <a:srgbClr val="FFFFFF"/>
        </a:solidFill>
        <a:ln w="9360" cap="sq">
          <a:solidFill>
            <a:srgbClr val="000000"/>
          </a:solidFill>
          <a:miter lim="800000"/>
          <a:headEnd/>
          <a:tailEnd/>
        </a:ln>
        <a:effectLst/>
      </xdr:spPr>
      <xdr:txBody>
        <a:bodyPr vertOverflow="clip" wrap="square" lIns="27360" tIns="27360" rIns="0" bIns="0" anchor="t" upright="1"/>
        <a:lstStyle/>
        <a:p>
          <a:pPr algn="l" rtl="0">
            <a:defRPr sz="1000"/>
          </a:pPr>
          <a:r>
            <a:rPr lang="en-US" sz="1100" b="1" i="0" u="none" strike="noStrike" baseline="0">
              <a:solidFill>
                <a:srgbClr val="000000"/>
              </a:solidFill>
              <a:latin typeface="Arial"/>
              <a:cs typeface="Arial"/>
            </a:rPr>
            <a:t>  11/02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185</xdr:row>
      <xdr:rowOff>0</xdr:rowOff>
    </xdr:from>
    <xdr:to>
      <xdr:col>3</xdr:col>
      <xdr:colOff>19050</xdr:colOff>
      <xdr:row>185</xdr:row>
      <xdr:rowOff>0</xdr:rowOff>
    </xdr:to>
    <xdr:sp macro="" textlink="">
      <xdr:nvSpPr>
        <xdr:cNvPr id="2" name="AutoShape 2">
          <a:extLst>
            <a:ext uri="{FF2B5EF4-FFF2-40B4-BE49-F238E27FC236}">
              <a16:creationId xmlns:a16="http://schemas.microsoft.com/office/drawing/2014/main" id="{502104F5-503C-4D1B-BF38-8B6C3EA99C3F}"/>
            </a:ext>
          </a:extLst>
        </xdr:cNvPr>
        <xdr:cNvSpPr>
          <a:spLocks/>
        </xdr:cNvSpPr>
      </xdr:nvSpPr>
      <xdr:spPr bwMode="auto">
        <a:xfrm>
          <a:off x="6791325" y="222789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 name="AutoShape 4">
          <a:extLst>
            <a:ext uri="{FF2B5EF4-FFF2-40B4-BE49-F238E27FC236}">
              <a16:creationId xmlns:a16="http://schemas.microsoft.com/office/drawing/2014/main" id="{541E4454-DDA0-404E-86C5-D624770FFAE4}"/>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 name="Text Box 5">
          <a:extLst>
            <a:ext uri="{FF2B5EF4-FFF2-40B4-BE49-F238E27FC236}">
              <a16:creationId xmlns:a16="http://schemas.microsoft.com/office/drawing/2014/main" id="{D1298562-AA76-4D4F-9554-FFFEF0A96763}"/>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 name="AutoShape 6">
          <a:extLst>
            <a:ext uri="{FF2B5EF4-FFF2-40B4-BE49-F238E27FC236}">
              <a16:creationId xmlns:a16="http://schemas.microsoft.com/office/drawing/2014/main" id="{1D2F4D36-EDD2-4339-872A-6D4515EB8CE3}"/>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6" name="AutoShape 3">
          <a:extLst>
            <a:ext uri="{FF2B5EF4-FFF2-40B4-BE49-F238E27FC236}">
              <a16:creationId xmlns:a16="http://schemas.microsoft.com/office/drawing/2014/main" id="{D74CE022-3A62-4AA1-AA71-3AE03300D4AD}"/>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7" name="AutoShape 5">
          <a:extLst>
            <a:ext uri="{FF2B5EF4-FFF2-40B4-BE49-F238E27FC236}">
              <a16:creationId xmlns:a16="http://schemas.microsoft.com/office/drawing/2014/main" id="{6D072111-9562-4852-9FFE-C667E82C3244}"/>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8" name="AutoShape 3">
          <a:extLst>
            <a:ext uri="{FF2B5EF4-FFF2-40B4-BE49-F238E27FC236}">
              <a16:creationId xmlns:a16="http://schemas.microsoft.com/office/drawing/2014/main" id="{2E58649D-70E4-473B-BCD6-5C30BA5DFB72}"/>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9" name="AutoShape 5">
          <a:extLst>
            <a:ext uri="{FF2B5EF4-FFF2-40B4-BE49-F238E27FC236}">
              <a16:creationId xmlns:a16="http://schemas.microsoft.com/office/drawing/2014/main" id="{986EE648-4128-4932-A076-633233F583AC}"/>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3">
          <a:extLst>
            <a:ext uri="{FF2B5EF4-FFF2-40B4-BE49-F238E27FC236}">
              <a16:creationId xmlns:a16="http://schemas.microsoft.com/office/drawing/2014/main" id="{2C43C7E8-B405-4AA0-9700-7740ABE083BB}"/>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1" name="AutoShape 5">
          <a:extLst>
            <a:ext uri="{FF2B5EF4-FFF2-40B4-BE49-F238E27FC236}">
              <a16:creationId xmlns:a16="http://schemas.microsoft.com/office/drawing/2014/main" id="{6D839F39-9E7D-40FD-8807-E63513FD321F}"/>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3">
          <a:extLst>
            <a:ext uri="{FF2B5EF4-FFF2-40B4-BE49-F238E27FC236}">
              <a16:creationId xmlns:a16="http://schemas.microsoft.com/office/drawing/2014/main" id="{DB25541A-148F-41C2-92B4-F9A3A3FA4E24}"/>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3" name="AutoShape 5">
          <a:extLst>
            <a:ext uri="{FF2B5EF4-FFF2-40B4-BE49-F238E27FC236}">
              <a16:creationId xmlns:a16="http://schemas.microsoft.com/office/drawing/2014/main" id="{15290010-24CA-44C1-A49F-20ED453F4B54}"/>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14" name="AutoShape 2">
          <a:extLst>
            <a:ext uri="{FF2B5EF4-FFF2-40B4-BE49-F238E27FC236}">
              <a16:creationId xmlns:a16="http://schemas.microsoft.com/office/drawing/2014/main" id="{7A98A86D-518A-4B61-B93F-706746218450}"/>
            </a:ext>
          </a:extLst>
        </xdr:cNvPr>
        <xdr:cNvSpPr>
          <a:spLocks/>
        </xdr:cNvSpPr>
      </xdr:nvSpPr>
      <xdr:spPr bwMode="auto">
        <a:xfrm>
          <a:off x="6791325" y="222789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15" name="AutoShape 4">
          <a:extLst>
            <a:ext uri="{FF2B5EF4-FFF2-40B4-BE49-F238E27FC236}">
              <a16:creationId xmlns:a16="http://schemas.microsoft.com/office/drawing/2014/main" id="{5C07925C-B8C8-4001-BDB4-BED91A32DF33}"/>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 name="Text Box 5">
          <a:extLst>
            <a:ext uri="{FF2B5EF4-FFF2-40B4-BE49-F238E27FC236}">
              <a16:creationId xmlns:a16="http://schemas.microsoft.com/office/drawing/2014/main" id="{B0FA8EA6-9B20-4427-BC10-BE0C01CF0C9C}"/>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17" name="AutoShape 6">
          <a:extLst>
            <a:ext uri="{FF2B5EF4-FFF2-40B4-BE49-F238E27FC236}">
              <a16:creationId xmlns:a16="http://schemas.microsoft.com/office/drawing/2014/main" id="{D127596E-B2EB-4B9C-AF28-ED97A253DC41}"/>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8" name="AutoShape 3">
          <a:extLst>
            <a:ext uri="{FF2B5EF4-FFF2-40B4-BE49-F238E27FC236}">
              <a16:creationId xmlns:a16="http://schemas.microsoft.com/office/drawing/2014/main" id="{941F7F22-F0AF-4C45-A6EE-96D6D124DECA}"/>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9" name="AutoShape 5">
          <a:extLst>
            <a:ext uri="{FF2B5EF4-FFF2-40B4-BE49-F238E27FC236}">
              <a16:creationId xmlns:a16="http://schemas.microsoft.com/office/drawing/2014/main" id="{8F2D222C-64DC-48CC-95A5-DAD19E191A91}"/>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0" name="AutoShape 3">
          <a:extLst>
            <a:ext uri="{FF2B5EF4-FFF2-40B4-BE49-F238E27FC236}">
              <a16:creationId xmlns:a16="http://schemas.microsoft.com/office/drawing/2014/main" id="{D838306D-C9CC-4CA4-8FD1-C3EFA30C13C5}"/>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1" name="AutoShape 5">
          <a:extLst>
            <a:ext uri="{FF2B5EF4-FFF2-40B4-BE49-F238E27FC236}">
              <a16:creationId xmlns:a16="http://schemas.microsoft.com/office/drawing/2014/main" id="{82B39812-A0C7-449D-991D-B5CAA8B89EDD}"/>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2" name="AutoShape 3">
          <a:extLst>
            <a:ext uri="{FF2B5EF4-FFF2-40B4-BE49-F238E27FC236}">
              <a16:creationId xmlns:a16="http://schemas.microsoft.com/office/drawing/2014/main" id="{A7B24479-EFA5-4A9B-B76A-6C2FDBF98BE4}"/>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3" name="AutoShape 5">
          <a:extLst>
            <a:ext uri="{FF2B5EF4-FFF2-40B4-BE49-F238E27FC236}">
              <a16:creationId xmlns:a16="http://schemas.microsoft.com/office/drawing/2014/main" id="{00795AE5-A56B-4D11-924A-D6FDA533B9A1}"/>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4" name="AutoShape 3">
          <a:extLst>
            <a:ext uri="{FF2B5EF4-FFF2-40B4-BE49-F238E27FC236}">
              <a16:creationId xmlns:a16="http://schemas.microsoft.com/office/drawing/2014/main" id="{3E885987-CF95-45E0-956A-DE537A582369}"/>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5" name="AutoShape 5">
          <a:extLst>
            <a:ext uri="{FF2B5EF4-FFF2-40B4-BE49-F238E27FC236}">
              <a16:creationId xmlns:a16="http://schemas.microsoft.com/office/drawing/2014/main" id="{9BB5F558-65DA-4C61-9CF6-DD94B50F9C78}"/>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26" name="AutoShape 2">
          <a:extLst>
            <a:ext uri="{FF2B5EF4-FFF2-40B4-BE49-F238E27FC236}">
              <a16:creationId xmlns:a16="http://schemas.microsoft.com/office/drawing/2014/main" id="{DD4AFD68-C062-4A91-8A1D-1A5D86A1B0DE}"/>
            </a:ext>
          </a:extLst>
        </xdr:cNvPr>
        <xdr:cNvSpPr>
          <a:spLocks/>
        </xdr:cNvSpPr>
      </xdr:nvSpPr>
      <xdr:spPr bwMode="auto">
        <a:xfrm>
          <a:off x="6791325" y="222789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27" name="AutoShape 4">
          <a:extLst>
            <a:ext uri="{FF2B5EF4-FFF2-40B4-BE49-F238E27FC236}">
              <a16:creationId xmlns:a16="http://schemas.microsoft.com/office/drawing/2014/main" id="{6E5462BE-7DF9-49BF-A85A-7C57954E9246}"/>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 name="Text Box 5">
          <a:extLst>
            <a:ext uri="{FF2B5EF4-FFF2-40B4-BE49-F238E27FC236}">
              <a16:creationId xmlns:a16="http://schemas.microsoft.com/office/drawing/2014/main" id="{50A273A9-8FD6-4B95-9538-F18887C4376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29" name="AutoShape 6">
          <a:extLst>
            <a:ext uri="{FF2B5EF4-FFF2-40B4-BE49-F238E27FC236}">
              <a16:creationId xmlns:a16="http://schemas.microsoft.com/office/drawing/2014/main" id="{6063EBB3-4119-4753-ABF2-C2D5A28CB81A}"/>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0" name="AutoShape 3">
          <a:extLst>
            <a:ext uri="{FF2B5EF4-FFF2-40B4-BE49-F238E27FC236}">
              <a16:creationId xmlns:a16="http://schemas.microsoft.com/office/drawing/2014/main" id="{2031689A-65F8-4A33-BCD6-5A1E4595EF35}"/>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1" name="AutoShape 5">
          <a:extLst>
            <a:ext uri="{FF2B5EF4-FFF2-40B4-BE49-F238E27FC236}">
              <a16:creationId xmlns:a16="http://schemas.microsoft.com/office/drawing/2014/main" id="{8224A81A-8C8B-45D4-B15A-606BCB0EA900}"/>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2" name="AutoShape 3">
          <a:extLst>
            <a:ext uri="{FF2B5EF4-FFF2-40B4-BE49-F238E27FC236}">
              <a16:creationId xmlns:a16="http://schemas.microsoft.com/office/drawing/2014/main" id="{0921732F-E878-4C20-B266-FCB0BBD18CE1}"/>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3" name="AutoShape 5">
          <a:extLst>
            <a:ext uri="{FF2B5EF4-FFF2-40B4-BE49-F238E27FC236}">
              <a16:creationId xmlns:a16="http://schemas.microsoft.com/office/drawing/2014/main" id="{83F4868B-CA80-4AB4-98D5-CC7CBFDAD327}"/>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4" name="AutoShape 3">
          <a:extLst>
            <a:ext uri="{FF2B5EF4-FFF2-40B4-BE49-F238E27FC236}">
              <a16:creationId xmlns:a16="http://schemas.microsoft.com/office/drawing/2014/main" id="{614EBFA5-261B-45E7-8395-27641EB6FC3A}"/>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5" name="AutoShape 5">
          <a:extLst>
            <a:ext uri="{FF2B5EF4-FFF2-40B4-BE49-F238E27FC236}">
              <a16:creationId xmlns:a16="http://schemas.microsoft.com/office/drawing/2014/main" id="{5B191342-ECD3-4414-8016-FDFA06DEA64A}"/>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6" name="AutoShape 3">
          <a:extLst>
            <a:ext uri="{FF2B5EF4-FFF2-40B4-BE49-F238E27FC236}">
              <a16:creationId xmlns:a16="http://schemas.microsoft.com/office/drawing/2014/main" id="{DF9199E9-25A2-456F-BAEA-A3C9F8AE02F9}"/>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7" name="AutoShape 5">
          <a:extLst>
            <a:ext uri="{FF2B5EF4-FFF2-40B4-BE49-F238E27FC236}">
              <a16:creationId xmlns:a16="http://schemas.microsoft.com/office/drawing/2014/main" id="{2E395A30-B679-45A3-B23E-5179CC5B5855}"/>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38" name="AutoShape 2">
          <a:extLst>
            <a:ext uri="{FF2B5EF4-FFF2-40B4-BE49-F238E27FC236}">
              <a16:creationId xmlns:a16="http://schemas.microsoft.com/office/drawing/2014/main" id="{7338E718-E066-42C6-8D29-E8355B7DA66A}"/>
            </a:ext>
          </a:extLst>
        </xdr:cNvPr>
        <xdr:cNvSpPr>
          <a:spLocks/>
        </xdr:cNvSpPr>
      </xdr:nvSpPr>
      <xdr:spPr bwMode="auto">
        <a:xfrm>
          <a:off x="6791325" y="222789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9" name="AutoShape 4">
          <a:extLst>
            <a:ext uri="{FF2B5EF4-FFF2-40B4-BE49-F238E27FC236}">
              <a16:creationId xmlns:a16="http://schemas.microsoft.com/office/drawing/2014/main" id="{989745F6-EA0B-4078-8D50-C0C698B6A9D5}"/>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 name="Text Box 5">
          <a:extLst>
            <a:ext uri="{FF2B5EF4-FFF2-40B4-BE49-F238E27FC236}">
              <a16:creationId xmlns:a16="http://schemas.microsoft.com/office/drawing/2014/main" id="{0F21AAA8-423E-4E9F-A142-8A0B0894B431}"/>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41" name="AutoShape 6">
          <a:extLst>
            <a:ext uri="{FF2B5EF4-FFF2-40B4-BE49-F238E27FC236}">
              <a16:creationId xmlns:a16="http://schemas.microsoft.com/office/drawing/2014/main" id="{9617C52C-CA7F-4DE8-B9CD-19E260494980}"/>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2" name="AutoShape 3">
          <a:extLst>
            <a:ext uri="{FF2B5EF4-FFF2-40B4-BE49-F238E27FC236}">
              <a16:creationId xmlns:a16="http://schemas.microsoft.com/office/drawing/2014/main" id="{42624673-C7D8-4E86-B0AC-972BEC4D96CD}"/>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3" name="AutoShape 5">
          <a:extLst>
            <a:ext uri="{FF2B5EF4-FFF2-40B4-BE49-F238E27FC236}">
              <a16:creationId xmlns:a16="http://schemas.microsoft.com/office/drawing/2014/main" id="{9D2CF026-376C-4811-BC07-D75CEB60847A}"/>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4" name="AutoShape 3">
          <a:extLst>
            <a:ext uri="{FF2B5EF4-FFF2-40B4-BE49-F238E27FC236}">
              <a16:creationId xmlns:a16="http://schemas.microsoft.com/office/drawing/2014/main" id="{9B761D3E-7334-4E8F-84AD-EF13F69F6597}"/>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5" name="AutoShape 5">
          <a:extLst>
            <a:ext uri="{FF2B5EF4-FFF2-40B4-BE49-F238E27FC236}">
              <a16:creationId xmlns:a16="http://schemas.microsoft.com/office/drawing/2014/main" id="{23175299-C769-461C-95C6-008DE1751137}"/>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6" name="AutoShape 3">
          <a:extLst>
            <a:ext uri="{FF2B5EF4-FFF2-40B4-BE49-F238E27FC236}">
              <a16:creationId xmlns:a16="http://schemas.microsoft.com/office/drawing/2014/main" id="{4FF2FED7-EF26-4100-AE25-3A51EA0B09C7}"/>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7" name="AutoShape 5">
          <a:extLst>
            <a:ext uri="{FF2B5EF4-FFF2-40B4-BE49-F238E27FC236}">
              <a16:creationId xmlns:a16="http://schemas.microsoft.com/office/drawing/2014/main" id="{D007C744-70E4-40D9-8266-D92E4BED1FAD}"/>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8" name="AutoShape 3">
          <a:extLst>
            <a:ext uri="{FF2B5EF4-FFF2-40B4-BE49-F238E27FC236}">
              <a16:creationId xmlns:a16="http://schemas.microsoft.com/office/drawing/2014/main" id="{B8DDD018-6588-4011-BB39-8247594D655D}"/>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9" name="AutoShape 5">
          <a:extLst>
            <a:ext uri="{FF2B5EF4-FFF2-40B4-BE49-F238E27FC236}">
              <a16:creationId xmlns:a16="http://schemas.microsoft.com/office/drawing/2014/main" id="{B197ADCC-8937-4B18-A61C-9C3FB911F0B5}"/>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50" name="AutoShape 2">
          <a:extLst>
            <a:ext uri="{FF2B5EF4-FFF2-40B4-BE49-F238E27FC236}">
              <a16:creationId xmlns:a16="http://schemas.microsoft.com/office/drawing/2014/main" id="{FBB6952F-E892-4C91-BF6B-9FB487EC999E}"/>
            </a:ext>
          </a:extLst>
        </xdr:cNvPr>
        <xdr:cNvSpPr>
          <a:spLocks/>
        </xdr:cNvSpPr>
      </xdr:nvSpPr>
      <xdr:spPr bwMode="auto">
        <a:xfrm>
          <a:off x="6791325" y="222789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51" name="AutoShape 4">
          <a:extLst>
            <a:ext uri="{FF2B5EF4-FFF2-40B4-BE49-F238E27FC236}">
              <a16:creationId xmlns:a16="http://schemas.microsoft.com/office/drawing/2014/main" id="{D8E392FD-14ED-4445-99DC-5EC1B23FEAAF}"/>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 name="Text Box 5">
          <a:extLst>
            <a:ext uri="{FF2B5EF4-FFF2-40B4-BE49-F238E27FC236}">
              <a16:creationId xmlns:a16="http://schemas.microsoft.com/office/drawing/2014/main" id="{0FDE4B0C-A3C5-49B9-86ED-70AC241024C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3" name="AutoShape 6">
          <a:extLst>
            <a:ext uri="{FF2B5EF4-FFF2-40B4-BE49-F238E27FC236}">
              <a16:creationId xmlns:a16="http://schemas.microsoft.com/office/drawing/2014/main" id="{233445A0-10B9-423B-BF30-065AD28F84D6}"/>
            </a:ext>
          </a:extLst>
        </xdr:cNvPr>
        <xdr:cNvSpPr>
          <a:spLocks/>
        </xdr:cNvSpPr>
      </xdr:nvSpPr>
      <xdr:spPr bwMode="auto">
        <a:xfrm>
          <a:off x="6791325" y="224790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4" name="AutoShape 3">
          <a:extLst>
            <a:ext uri="{FF2B5EF4-FFF2-40B4-BE49-F238E27FC236}">
              <a16:creationId xmlns:a16="http://schemas.microsoft.com/office/drawing/2014/main" id="{5182D1DF-CFC6-410B-9AA8-ECA1CE1D63A6}"/>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5" name="AutoShape 5">
          <a:extLst>
            <a:ext uri="{FF2B5EF4-FFF2-40B4-BE49-F238E27FC236}">
              <a16:creationId xmlns:a16="http://schemas.microsoft.com/office/drawing/2014/main" id="{294C3AE2-6E8C-4471-BEC3-486CA3D89858}"/>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6" name="AutoShape 3">
          <a:extLst>
            <a:ext uri="{FF2B5EF4-FFF2-40B4-BE49-F238E27FC236}">
              <a16:creationId xmlns:a16="http://schemas.microsoft.com/office/drawing/2014/main" id="{ACD5C17B-28B3-4467-8C42-85AC395424A5}"/>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7" name="AutoShape 5">
          <a:extLst>
            <a:ext uri="{FF2B5EF4-FFF2-40B4-BE49-F238E27FC236}">
              <a16:creationId xmlns:a16="http://schemas.microsoft.com/office/drawing/2014/main" id="{C49AC5D1-7725-444F-9C51-C86406D95522}"/>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8" name="AutoShape 3">
          <a:extLst>
            <a:ext uri="{FF2B5EF4-FFF2-40B4-BE49-F238E27FC236}">
              <a16:creationId xmlns:a16="http://schemas.microsoft.com/office/drawing/2014/main" id="{2198DAF8-ED74-4423-82F4-D03EEEEC6ACA}"/>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9" name="AutoShape 5">
          <a:extLst>
            <a:ext uri="{FF2B5EF4-FFF2-40B4-BE49-F238E27FC236}">
              <a16:creationId xmlns:a16="http://schemas.microsoft.com/office/drawing/2014/main" id="{2C2477BE-EFA7-4ED8-BF4B-6977C847D613}"/>
            </a:ext>
          </a:extLst>
        </xdr:cNvPr>
        <xdr:cNvSpPr>
          <a:spLocks/>
        </xdr:cNvSpPr>
      </xdr:nvSpPr>
      <xdr:spPr bwMode="auto">
        <a:xfrm>
          <a:off x="6791325" y="20193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0" name="AutoShape 3">
          <a:extLst>
            <a:ext uri="{FF2B5EF4-FFF2-40B4-BE49-F238E27FC236}">
              <a16:creationId xmlns:a16="http://schemas.microsoft.com/office/drawing/2014/main" id="{00D1CA55-7CEF-437A-9F2C-C71FA238759F}"/>
            </a:ext>
          </a:extLst>
        </xdr:cNvPr>
        <xdr:cNvSpPr>
          <a:spLocks/>
        </xdr:cNvSpPr>
      </xdr:nvSpPr>
      <xdr:spPr bwMode="auto">
        <a:xfrm>
          <a:off x="6791325" y="2019300"/>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54428</xdr:colOff>
      <xdr:row>10</xdr:row>
      <xdr:rowOff>27214</xdr:rowOff>
    </xdr:from>
    <xdr:to>
      <xdr:col>3</xdr:col>
      <xdr:colOff>73478</xdr:colOff>
      <xdr:row>10</xdr:row>
      <xdr:rowOff>27214</xdr:rowOff>
    </xdr:to>
    <xdr:sp macro="" textlink="">
      <xdr:nvSpPr>
        <xdr:cNvPr id="61" name="AutoShape 5">
          <a:extLst>
            <a:ext uri="{FF2B5EF4-FFF2-40B4-BE49-F238E27FC236}">
              <a16:creationId xmlns:a16="http://schemas.microsoft.com/office/drawing/2014/main" id="{B38DFB95-DA69-4A90-8EFD-0883B3A3439E}"/>
            </a:ext>
          </a:extLst>
        </xdr:cNvPr>
        <xdr:cNvSpPr>
          <a:spLocks/>
        </xdr:cNvSpPr>
      </xdr:nvSpPr>
      <xdr:spPr bwMode="auto">
        <a:xfrm>
          <a:off x="6845753" y="2046514"/>
          <a:ext cx="1905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185</xdr:row>
      <xdr:rowOff>0</xdr:rowOff>
    </xdr:from>
    <xdr:to>
      <xdr:col>3</xdr:col>
      <xdr:colOff>19050</xdr:colOff>
      <xdr:row>185</xdr:row>
      <xdr:rowOff>0</xdr:rowOff>
    </xdr:to>
    <xdr:sp macro="" textlink="">
      <xdr:nvSpPr>
        <xdr:cNvPr id="2" name="AutoShape 2">
          <a:extLst>
            <a:ext uri="{FF2B5EF4-FFF2-40B4-BE49-F238E27FC236}">
              <a16:creationId xmlns:a16="http://schemas.microsoft.com/office/drawing/2014/main" id="{441B2C31-6606-4D33-AB3F-70853AF19BDA}"/>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 name="AutoShape 4">
          <a:extLst>
            <a:ext uri="{FF2B5EF4-FFF2-40B4-BE49-F238E27FC236}">
              <a16:creationId xmlns:a16="http://schemas.microsoft.com/office/drawing/2014/main" id="{367091F0-C874-470E-86FA-B60CD1710632}"/>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 name="Text Box 5">
          <a:extLst>
            <a:ext uri="{FF2B5EF4-FFF2-40B4-BE49-F238E27FC236}">
              <a16:creationId xmlns:a16="http://schemas.microsoft.com/office/drawing/2014/main" id="{64DCCA8D-7A09-4AF4-93ED-457B6AB7E6B8}"/>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 name="AutoShape 6">
          <a:extLst>
            <a:ext uri="{FF2B5EF4-FFF2-40B4-BE49-F238E27FC236}">
              <a16:creationId xmlns:a16="http://schemas.microsoft.com/office/drawing/2014/main" id="{7C075A56-17F4-40CD-BFFA-B0FB811D3F3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6" name="AutoShape 3">
          <a:extLst>
            <a:ext uri="{FF2B5EF4-FFF2-40B4-BE49-F238E27FC236}">
              <a16:creationId xmlns:a16="http://schemas.microsoft.com/office/drawing/2014/main" id="{64324072-53B9-4878-A2A4-5AF00FCA7C0E}"/>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7" name="AutoShape 5">
          <a:extLst>
            <a:ext uri="{FF2B5EF4-FFF2-40B4-BE49-F238E27FC236}">
              <a16:creationId xmlns:a16="http://schemas.microsoft.com/office/drawing/2014/main" id="{1D9C9967-9419-40CC-A8AE-1545603883F9}"/>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8" name="AutoShape 3">
          <a:extLst>
            <a:ext uri="{FF2B5EF4-FFF2-40B4-BE49-F238E27FC236}">
              <a16:creationId xmlns:a16="http://schemas.microsoft.com/office/drawing/2014/main" id="{5D158202-E71B-45EF-BDC2-9373F49A228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9" name="AutoShape 5">
          <a:extLst>
            <a:ext uri="{FF2B5EF4-FFF2-40B4-BE49-F238E27FC236}">
              <a16:creationId xmlns:a16="http://schemas.microsoft.com/office/drawing/2014/main" id="{2B6E8C28-6E3F-479E-A23E-3195A4083D4B}"/>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3">
          <a:extLst>
            <a:ext uri="{FF2B5EF4-FFF2-40B4-BE49-F238E27FC236}">
              <a16:creationId xmlns:a16="http://schemas.microsoft.com/office/drawing/2014/main" id="{911B4E2C-EEB7-4EB8-850E-6BC5BC33EB35}"/>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1" name="AutoShape 5">
          <a:extLst>
            <a:ext uri="{FF2B5EF4-FFF2-40B4-BE49-F238E27FC236}">
              <a16:creationId xmlns:a16="http://schemas.microsoft.com/office/drawing/2014/main" id="{271243AA-2723-43C5-9219-93F988172A4A}"/>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3">
          <a:extLst>
            <a:ext uri="{FF2B5EF4-FFF2-40B4-BE49-F238E27FC236}">
              <a16:creationId xmlns:a16="http://schemas.microsoft.com/office/drawing/2014/main" id="{E6579144-7B6F-4301-BE81-0B92528355A1}"/>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13" name="AutoShape 5">
          <a:extLst>
            <a:ext uri="{FF2B5EF4-FFF2-40B4-BE49-F238E27FC236}">
              <a16:creationId xmlns:a16="http://schemas.microsoft.com/office/drawing/2014/main" id="{49404753-3FF9-4728-83E7-1156D06A5735}"/>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14" name="AutoShape 2">
          <a:extLst>
            <a:ext uri="{FF2B5EF4-FFF2-40B4-BE49-F238E27FC236}">
              <a16:creationId xmlns:a16="http://schemas.microsoft.com/office/drawing/2014/main" id="{CA8F7135-B7BF-4014-B2F1-95865F8DD742}"/>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15" name="AutoShape 4">
          <a:extLst>
            <a:ext uri="{FF2B5EF4-FFF2-40B4-BE49-F238E27FC236}">
              <a16:creationId xmlns:a16="http://schemas.microsoft.com/office/drawing/2014/main" id="{D22A79FE-3AAA-4E93-AB1F-0513ABB2E4CA}"/>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16" name="Text Box 5">
          <a:extLst>
            <a:ext uri="{FF2B5EF4-FFF2-40B4-BE49-F238E27FC236}">
              <a16:creationId xmlns:a16="http://schemas.microsoft.com/office/drawing/2014/main" id="{B825046A-2A1E-456A-B64F-0130BBACA1F9}"/>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17" name="AutoShape 6">
          <a:extLst>
            <a:ext uri="{FF2B5EF4-FFF2-40B4-BE49-F238E27FC236}">
              <a16:creationId xmlns:a16="http://schemas.microsoft.com/office/drawing/2014/main" id="{76A3D6EF-78C1-4138-BD7E-3E03338B99B8}"/>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8" name="AutoShape 3">
          <a:extLst>
            <a:ext uri="{FF2B5EF4-FFF2-40B4-BE49-F238E27FC236}">
              <a16:creationId xmlns:a16="http://schemas.microsoft.com/office/drawing/2014/main" id="{7F00FCDC-310C-4617-97DF-2CA081970E70}"/>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19" name="AutoShape 5">
          <a:extLst>
            <a:ext uri="{FF2B5EF4-FFF2-40B4-BE49-F238E27FC236}">
              <a16:creationId xmlns:a16="http://schemas.microsoft.com/office/drawing/2014/main" id="{B8C5A161-AB38-49B7-BFC2-F96F5F4855D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0" name="AutoShape 3">
          <a:extLst>
            <a:ext uri="{FF2B5EF4-FFF2-40B4-BE49-F238E27FC236}">
              <a16:creationId xmlns:a16="http://schemas.microsoft.com/office/drawing/2014/main" id="{702E5523-2612-40B0-B57A-38555564BAEA}"/>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1" name="AutoShape 5">
          <a:extLst>
            <a:ext uri="{FF2B5EF4-FFF2-40B4-BE49-F238E27FC236}">
              <a16:creationId xmlns:a16="http://schemas.microsoft.com/office/drawing/2014/main" id="{0666A3CC-B077-4C66-B751-D43084325962}"/>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2" name="AutoShape 3">
          <a:extLst>
            <a:ext uri="{FF2B5EF4-FFF2-40B4-BE49-F238E27FC236}">
              <a16:creationId xmlns:a16="http://schemas.microsoft.com/office/drawing/2014/main" id="{E71D8D5D-DDCC-4937-AF3A-52F36674F7F5}"/>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23" name="AutoShape 5">
          <a:extLst>
            <a:ext uri="{FF2B5EF4-FFF2-40B4-BE49-F238E27FC236}">
              <a16:creationId xmlns:a16="http://schemas.microsoft.com/office/drawing/2014/main" id="{553F6A9F-4BC6-48A7-8B32-1B99DBE9CAD6}"/>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4" name="AutoShape 3">
          <a:extLst>
            <a:ext uri="{FF2B5EF4-FFF2-40B4-BE49-F238E27FC236}">
              <a16:creationId xmlns:a16="http://schemas.microsoft.com/office/drawing/2014/main" id="{069C2CFD-B51F-4F85-A462-FE026A3D0FAB}"/>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25" name="AutoShape 5">
          <a:extLst>
            <a:ext uri="{FF2B5EF4-FFF2-40B4-BE49-F238E27FC236}">
              <a16:creationId xmlns:a16="http://schemas.microsoft.com/office/drawing/2014/main" id="{6524BD86-6E02-4392-9C13-9FCC0D2E0E5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26" name="AutoShape 2">
          <a:extLst>
            <a:ext uri="{FF2B5EF4-FFF2-40B4-BE49-F238E27FC236}">
              <a16:creationId xmlns:a16="http://schemas.microsoft.com/office/drawing/2014/main" id="{D9EAC370-B877-4347-937A-8D3A92365F03}"/>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27" name="AutoShape 4">
          <a:extLst>
            <a:ext uri="{FF2B5EF4-FFF2-40B4-BE49-F238E27FC236}">
              <a16:creationId xmlns:a16="http://schemas.microsoft.com/office/drawing/2014/main" id="{EC628C08-0C56-4129-8419-DB5D54EC7414}"/>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28" name="Text Box 5">
          <a:extLst>
            <a:ext uri="{FF2B5EF4-FFF2-40B4-BE49-F238E27FC236}">
              <a16:creationId xmlns:a16="http://schemas.microsoft.com/office/drawing/2014/main" id="{60F07F94-479D-4A7E-9073-EB244FB3100F}"/>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29" name="AutoShape 6">
          <a:extLst>
            <a:ext uri="{FF2B5EF4-FFF2-40B4-BE49-F238E27FC236}">
              <a16:creationId xmlns:a16="http://schemas.microsoft.com/office/drawing/2014/main" id="{30B66231-36F3-49E6-B017-F85C5E91E0A4}"/>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0" name="AutoShape 3">
          <a:extLst>
            <a:ext uri="{FF2B5EF4-FFF2-40B4-BE49-F238E27FC236}">
              <a16:creationId xmlns:a16="http://schemas.microsoft.com/office/drawing/2014/main" id="{A3CA1091-577C-4FC3-86D9-CB6983FBED0B}"/>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1" name="AutoShape 5">
          <a:extLst>
            <a:ext uri="{FF2B5EF4-FFF2-40B4-BE49-F238E27FC236}">
              <a16:creationId xmlns:a16="http://schemas.microsoft.com/office/drawing/2014/main" id="{FB38432D-F4B2-402D-81F8-94541E75569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2" name="AutoShape 3">
          <a:extLst>
            <a:ext uri="{FF2B5EF4-FFF2-40B4-BE49-F238E27FC236}">
              <a16:creationId xmlns:a16="http://schemas.microsoft.com/office/drawing/2014/main" id="{F6AF3161-1B40-47B6-951A-0CE4EB447E04}"/>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3" name="AutoShape 5">
          <a:extLst>
            <a:ext uri="{FF2B5EF4-FFF2-40B4-BE49-F238E27FC236}">
              <a16:creationId xmlns:a16="http://schemas.microsoft.com/office/drawing/2014/main" id="{C4953B5C-3AA3-41DE-919B-59020B03E1C4}"/>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4" name="AutoShape 3">
          <a:extLst>
            <a:ext uri="{FF2B5EF4-FFF2-40B4-BE49-F238E27FC236}">
              <a16:creationId xmlns:a16="http://schemas.microsoft.com/office/drawing/2014/main" id="{0D8F5AEC-0A30-4A34-9CE3-9BCC43A0C97E}"/>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35" name="AutoShape 5">
          <a:extLst>
            <a:ext uri="{FF2B5EF4-FFF2-40B4-BE49-F238E27FC236}">
              <a16:creationId xmlns:a16="http://schemas.microsoft.com/office/drawing/2014/main" id="{595059B6-7A0A-486C-867F-59CB8814B2DF}"/>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6" name="AutoShape 3">
          <a:extLst>
            <a:ext uri="{FF2B5EF4-FFF2-40B4-BE49-F238E27FC236}">
              <a16:creationId xmlns:a16="http://schemas.microsoft.com/office/drawing/2014/main" id="{8A40FC76-17EB-49B1-BC04-949C0E81AD0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37" name="AutoShape 5">
          <a:extLst>
            <a:ext uri="{FF2B5EF4-FFF2-40B4-BE49-F238E27FC236}">
              <a16:creationId xmlns:a16="http://schemas.microsoft.com/office/drawing/2014/main" id="{59EA3E7C-D545-487B-AD07-4252A527A04E}"/>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38" name="AutoShape 2">
          <a:extLst>
            <a:ext uri="{FF2B5EF4-FFF2-40B4-BE49-F238E27FC236}">
              <a16:creationId xmlns:a16="http://schemas.microsoft.com/office/drawing/2014/main" id="{142E745C-3BB0-4B46-A330-8642B1A1BDE9}"/>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39" name="AutoShape 4">
          <a:extLst>
            <a:ext uri="{FF2B5EF4-FFF2-40B4-BE49-F238E27FC236}">
              <a16:creationId xmlns:a16="http://schemas.microsoft.com/office/drawing/2014/main" id="{E327EA92-E704-44A3-9641-B2084D49BF11}"/>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40" name="Text Box 5">
          <a:extLst>
            <a:ext uri="{FF2B5EF4-FFF2-40B4-BE49-F238E27FC236}">
              <a16:creationId xmlns:a16="http://schemas.microsoft.com/office/drawing/2014/main" id="{F26FACA1-59B9-4285-8516-0811FB830C1A}"/>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41" name="AutoShape 6">
          <a:extLst>
            <a:ext uri="{FF2B5EF4-FFF2-40B4-BE49-F238E27FC236}">
              <a16:creationId xmlns:a16="http://schemas.microsoft.com/office/drawing/2014/main" id="{B6A4E86E-D6C9-467D-BBF0-1E772A04A0F6}"/>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2" name="AutoShape 3">
          <a:extLst>
            <a:ext uri="{FF2B5EF4-FFF2-40B4-BE49-F238E27FC236}">
              <a16:creationId xmlns:a16="http://schemas.microsoft.com/office/drawing/2014/main" id="{B9354FDB-E4D2-4A4C-8CE0-80FDC13EC592}"/>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3" name="AutoShape 5">
          <a:extLst>
            <a:ext uri="{FF2B5EF4-FFF2-40B4-BE49-F238E27FC236}">
              <a16:creationId xmlns:a16="http://schemas.microsoft.com/office/drawing/2014/main" id="{13543A08-6373-4B45-8A85-B32CECAB2080}"/>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4" name="AutoShape 3">
          <a:extLst>
            <a:ext uri="{FF2B5EF4-FFF2-40B4-BE49-F238E27FC236}">
              <a16:creationId xmlns:a16="http://schemas.microsoft.com/office/drawing/2014/main" id="{8A21E4CA-740F-4BAE-9524-8F37E0420DBE}"/>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5" name="AutoShape 5">
          <a:extLst>
            <a:ext uri="{FF2B5EF4-FFF2-40B4-BE49-F238E27FC236}">
              <a16:creationId xmlns:a16="http://schemas.microsoft.com/office/drawing/2014/main" id="{03C061C0-4237-412F-BEB6-7E8658E5861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6" name="AutoShape 3">
          <a:extLst>
            <a:ext uri="{FF2B5EF4-FFF2-40B4-BE49-F238E27FC236}">
              <a16:creationId xmlns:a16="http://schemas.microsoft.com/office/drawing/2014/main" id="{684E153C-7892-4A85-B80F-133D93FC5BCC}"/>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47" name="AutoShape 5">
          <a:extLst>
            <a:ext uri="{FF2B5EF4-FFF2-40B4-BE49-F238E27FC236}">
              <a16:creationId xmlns:a16="http://schemas.microsoft.com/office/drawing/2014/main" id="{AD148451-D61E-497B-A21C-4B94E5F5A0D8}"/>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8" name="AutoShape 3">
          <a:extLst>
            <a:ext uri="{FF2B5EF4-FFF2-40B4-BE49-F238E27FC236}">
              <a16:creationId xmlns:a16="http://schemas.microsoft.com/office/drawing/2014/main" id="{464F5D9E-D79E-46E5-B174-A0DBCC79B4EF}"/>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49" name="AutoShape 5">
          <a:extLst>
            <a:ext uri="{FF2B5EF4-FFF2-40B4-BE49-F238E27FC236}">
              <a16:creationId xmlns:a16="http://schemas.microsoft.com/office/drawing/2014/main" id="{8112183F-3521-48CA-B98E-31381803F197}"/>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185</xdr:row>
      <xdr:rowOff>0</xdr:rowOff>
    </xdr:from>
    <xdr:to>
      <xdr:col>3</xdr:col>
      <xdr:colOff>19050</xdr:colOff>
      <xdr:row>185</xdr:row>
      <xdr:rowOff>0</xdr:rowOff>
    </xdr:to>
    <xdr:sp macro="" textlink="">
      <xdr:nvSpPr>
        <xdr:cNvPr id="50" name="AutoShape 2">
          <a:extLst>
            <a:ext uri="{FF2B5EF4-FFF2-40B4-BE49-F238E27FC236}">
              <a16:creationId xmlns:a16="http://schemas.microsoft.com/office/drawing/2014/main" id="{DCB1ADBC-9926-42BE-8FB4-159A943AE12C}"/>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191</xdr:row>
      <xdr:rowOff>0</xdr:rowOff>
    </xdr:from>
    <xdr:to>
      <xdr:col>3</xdr:col>
      <xdr:colOff>19050</xdr:colOff>
      <xdr:row>191</xdr:row>
      <xdr:rowOff>0</xdr:rowOff>
    </xdr:to>
    <xdr:sp macro="" textlink="">
      <xdr:nvSpPr>
        <xdr:cNvPr id="51" name="AutoShape 4">
          <a:extLst>
            <a:ext uri="{FF2B5EF4-FFF2-40B4-BE49-F238E27FC236}">
              <a16:creationId xmlns:a16="http://schemas.microsoft.com/office/drawing/2014/main" id="{5AC8C33A-6D38-4F0C-AD77-25CCCE390F7E}"/>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676275</xdr:colOff>
      <xdr:row>3</xdr:row>
      <xdr:rowOff>6350</xdr:rowOff>
    </xdr:from>
    <xdr:to>
      <xdr:col>2</xdr:col>
      <xdr:colOff>1171575</xdr:colOff>
      <xdr:row>4</xdr:row>
      <xdr:rowOff>22225</xdr:rowOff>
    </xdr:to>
    <xdr:sp macro="" textlink="">
      <xdr:nvSpPr>
        <xdr:cNvPr id="52" name="Text Box 5">
          <a:extLst>
            <a:ext uri="{FF2B5EF4-FFF2-40B4-BE49-F238E27FC236}">
              <a16:creationId xmlns:a16="http://schemas.microsoft.com/office/drawing/2014/main" id="{CF497C75-0D26-406D-8FF2-07F2CFEB0029}"/>
            </a:ext>
          </a:extLst>
        </xdr:cNvPr>
        <xdr:cNvSpPr txBox="1">
          <a:spLocks noChangeArrowheads="1"/>
        </xdr:cNvSpPr>
      </xdr:nvSpPr>
      <xdr:spPr bwMode="auto">
        <a:xfrm>
          <a:off x="1343025" y="606425"/>
          <a:ext cx="495300" cy="2159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000" b="1" i="0" u="none" strike="noStrike" baseline="0">
              <a:solidFill>
                <a:srgbClr val="000000"/>
              </a:solidFill>
              <a:latin typeface="Arial"/>
              <a:cs typeface="Arial"/>
            </a:rPr>
            <a:t>11/06</a:t>
          </a:r>
        </a:p>
      </xdr:txBody>
    </xdr:sp>
    <xdr:clientData/>
  </xdr:twoCellAnchor>
  <xdr:twoCellAnchor>
    <xdr:from>
      <xdr:col>3</xdr:col>
      <xdr:colOff>0</xdr:colOff>
      <xdr:row>191</xdr:row>
      <xdr:rowOff>0</xdr:rowOff>
    </xdr:from>
    <xdr:to>
      <xdr:col>3</xdr:col>
      <xdr:colOff>19050</xdr:colOff>
      <xdr:row>191</xdr:row>
      <xdr:rowOff>0</xdr:rowOff>
    </xdr:to>
    <xdr:sp macro="" textlink="">
      <xdr:nvSpPr>
        <xdr:cNvPr id="53" name="AutoShape 6">
          <a:extLst>
            <a:ext uri="{FF2B5EF4-FFF2-40B4-BE49-F238E27FC236}">
              <a16:creationId xmlns:a16="http://schemas.microsoft.com/office/drawing/2014/main" id="{CABA9D91-D6B3-4416-912C-CF0184526712}"/>
            </a:ext>
          </a:extLst>
        </xdr:cNvPr>
        <xdr:cNvSpPr>
          <a:spLocks/>
        </xdr:cNvSpPr>
      </xdr:nvSpPr>
      <xdr:spPr bwMode="auto">
        <a:xfrm>
          <a:off x="6286500" y="822007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4" name="AutoShape 3">
          <a:extLst>
            <a:ext uri="{FF2B5EF4-FFF2-40B4-BE49-F238E27FC236}">
              <a16:creationId xmlns:a16="http://schemas.microsoft.com/office/drawing/2014/main" id="{E624A718-94B4-44E4-99DE-2E39532405EF}"/>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5" name="AutoShape 5">
          <a:extLst>
            <a:ext uri="{FF2B5EF4-FFF2-40B4-BE49-F238E27FC236}">
              <a16:creationId xmlns:a16="http://schemas.microsoft.com/office/drawing/2014/main" id="{048F51C4-ACE0-4E1C-9F68-EC12EE525D19}"/>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6" name="AutoShape 3">
          <a:extLst>
            <a:ext uri="{FF2B5EF4-FFF2-40B4-BE49-F238E27FC236}">
              <a16:creationId xmlns:a16="http://schemas.microsoft.com/office/drawing/2014/main" id="{918854CC-00F3-4156-82E3-087DAEFF4F3C}"/>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57" name="AutoShape 5">
          <a:extLst>
            <a:ext uri="{FF2B5EF4-FFF2-40B4-BE49-F238E27FC236}">
              <a16:creationId xmlns:a16="http://schemas.microsoft.com/office/drawing/2014/main" id="{4526672E-2397-4DAC-93EB-1F527D47249A}"/>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8" name="AutoShape 3">
          <a:extLst>
            <a:ext uri="{FF2B5EF4-FFF2-40B4-BE49-F238E27FC236}">
              <a16:creationId xmlns:a16="http://schemas.microsoft.com/office/drawing/2014/main" id="{5297581C-9A27-4A94-93D2-817E8A78FC00}"/>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0</xdr:colOff>
      <xdr:row>10</xdr:row>
      <xdr:rowOff>0</xdr:rowOff>
    </xdr:to>
    <xdr:sp macro="" textlink="">
      <xdr:nvSpPr>
        <xdr:cNvPr id="59" name="AutoShape 5">
          <a:extLst>
            <a:ext uri="{FF2B5EF4-FFF2-40B4-BE49-F238E27FC236}">
              <a16:creationId xmlns:a16="http://schemas.microsoft.com/office/drawing/2014/main" id="{CC472F6B-5360-4FCF-BA1E-7B5AEDFAF716}"/>
            </a:ext>
          </a:extLst>
        </xdr:cNvPr>
        <xdr:cNvSpPr>
          <a:spLocks/>
        </xdr:cNvSpPr>
      </xdr:nvSpPr>
      <xdr:spPr bwMode="auto">
        <a:xfrm>
          <a:off x="6286500" y="19907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0" name="AutoShape 3">
          <a:extLst>
            <a:ext uri="{FF2B5EF4-FFF2-40B4-BE49-F238E27FC236}">
              <a16:creationId xmlns:a16="http://schemas.microsoft.com/office/drawing/2014/main" id="{BE84EE04-FD36-494B-AD09-43EAA530136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10</xdr:row>
      <xdr:rowOff>0</xdr:rowOff>
    </xdr:from>
    <xdr:to>
      <xdr:col>3</xdr:col>
      <xdr:colOff>19050</xdr:colOff>
      <xdr:row>10</xdr:row>
      <xdr:rowOff>0</xdr:rowOff>
    </xdr:to>
    <xdr:sp macro="" textlink="">
      <xdr:nvSpPr>
        <xdr:cNvPr id="61" name="AutoShape 5">
          <a:extLst>
            <a:ext uri="{FF2B5EF4-FFF2-40B4-BE49-F238E27FC236}">
              <a16:creationId xmlns:a16="http://schemas.microsoft.com/office/drawing/2014/main" id="{8208EAA9-EF56-4D4B-9515-9B130A5F2C83}"/>
            </a:ext>
          </a:extLst>
        </xdr:cNvPr>
        <xdr:cNvSpPr>
          <a:spLocks/>
        </xdr:cNvSpPr>
      </xdr:nvSpPr>
      <xdr:spPr bwMode="auto">
        <a:xfrm>
          <a:off x="6286500" y="1990725"/>
          <a:ext cx="1905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ASPC6/Desktop/PROIECTIE%20BG%202022/BG%20propunere%202022/discutii%20BG%202022%20in%2023.12.2021/var%202_Propunere_Buget%20CSM%20Sf.Nectarie@202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GASPC6/Desktop/model%20BG%202020/3.%20BUGET%20RECTIFICAT%20SEPTEMBRIE%202020/Buget_E_rectif_aprobat%20SEPT%2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_"/>
      <sheetName val="Cheltuieli 2022@2022"/>
      <sheetName val="INVESTITII"/>
      <sheetName val="venituri proprii (3)"/>
      <sheetName val="SINTEZA CATEG BG22"/>
      <sheetName val="dotari cab sp noi"/>
      <sheetName val="materiale sanitare"/>
      <sheetName val="uniforme"/>
      <sheetName val="bonturi"/>
      <sheetName val="Facturi si Arierate - 2021"/>
      <sheetName val=" Investitii2022@ 2022 "/>
      <sheetName val="Cheltuieli 2020@Ianuarie"/>
      <sheetName val=" Investitii2020@ian."/>
      <sheetName val="Cheltuieli 2019@Octombrie2019"/>
    </sheetNames>
    <sheetDataSet>
      <sheetData sheetId="0"/>
      <sheetData sheetId="1"/>
      <sheetData sheetId="2"/>
      <sheetData sheetId="3"/>
      <sheetData sheetId="4">
        <row r="43">
          <cell r="F43">
            <v>10</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Venituri (2)_22 mart"/>
      <sheetName val="E_Detaliere chelt 2020_"/>
      <sheetName val="E_raportare BG-executie"/>
      <sheetName val="E_Detaliere chelt 2019"/>
      <sheetName val="E_exec_Detaliere chelt 2020 "/>
      <sheetName val="exec det che in lei"/>
      <sheetName val="Facturi si Arierate -14.12.20"/>
      <sheetName val="Facturi si Arierate -09.12 2020"/>
      <sheetName val="Facturi si Arierate -30.11 2020"/>
      <sheetName val="Facturi si Arierate -20.11 2020"/>
      <sheetName val="Facturi si Arierate - 10.11.20"/>
      <sheetName val="Facturi si Arierate - 4.11.2020"/>
      <sheetName val="Facturi si Arierate -22.10 2020"/>
      <sheetName val="Facturi si Arierate -12.05 2020"/>
      <sheetName val="Facturi si Arierate -05.10. 20"/>
      <sheetName val="Facturi si Arierate - 09.09.20"/>
      <sheetName val="Facturi si Arierate -31.08 2020"/>
      <sheetName val="Facturi si Arierate -20.08 2020"/>
      <sheetName val="Facturi si Arierate -12.08. 20"/>
      <sheetName val="Facturi si Arierate -04.08 2020"/>
      <sheetName val="Facturi si Arierate - 23.07.20"/>
      <sheetName val="Facturi si Arierate -13 iul 20"/>
      <sheetName val="Facturi si Arierate -30 iu 2020"/>
      <sheetName val="Facturi si Arierate - 15.062020"/>
      <sheetName val="Facturi si Arierate -27.05 2020"/>
      <sheetName val="Facturi si Arierate -14.05 2020"/>
      <sheetName val="Facturi si Arierate -07.05 2020"/>
      <sheetName val="Facturi si Arierate -04.05 2020"/>
      <sheetName val="Facturi si Arierate - 2019V"/>
      <sheetName val="Facturi si Arierate - 2019..."/>
      <sheetName val="Sheet6"/>
      <sheetName val="Facturi si Arierate - 2019.."/>
      <sheetName val="Facturi si Arierate - 2019."/>
      <sheetName val="Facturi si Arierate - 2019  (3"/>
      <sheetName val="Facturi si Arierate - 2019 (2)"/>
      <sheetName val="11.03Facturi si Arierate - 2019"/>
      <sheetName val="28.Facturi si Arierate - 2019"/>
      <sheetName val="fact si arierate 26 feb 2019"/>
      <sheetName val="Facturi si Arierate - 2019"/>
      <sheetName val="facturi yan 2019 A"/>
      <sheetName val="Facturi si Arierate - 27.04.20"/>
      <sheetName val="Facturi si Arierate - 13.04.20"/>
      <sheetName val="Facturi si Arierate -31.03 2020"/>
      <sheetName val="Facturi si Arierate -31 mar 20"/>
      <sheetName val="Facturi si Arierate -19.03 2020"/>
      <sheetName val="Facturi si Arierate -17.03 2020"/>
      <sheetName val="Facturi si Arierate -10.03.20"/>
      <sheetName val="Facturi si Arierate - 04.03.20"/>
      <sheetName val="Facturi si Arierate -26.02 2020"/>
      <sheetName val="Facturi si Arierate -25.02 2020"/>
      <sheetName val="Facturi si Arierate -20.02 2020"/>
      <sheetName val="Facturi si Arierate - 12.02.020"/>
      <sheetName val="Facturi si Arierate - 31 ian 20"/>
      <sheetName val="Facturi si Arier - 21 ian 2020"/>
      <sheetName val="Facturi si arierate_ian 2020"/>
      <sheetName val="Sheet2"/>
    </sheetNames>
    <sheetDataSet>
      <sheetData sheetId="0">
        <row r="14">
          <cell r="G14">
            <v>611</v>
          </cell>
          <cell r="I14">
            <v>123</v>
          </cell>
          <cell r="K14">
            <v>134</v>
          </cell>
          <cell r="O14">
            <v>181</v>
          </cell>
        </row>
      </sheetData>
      <sheetData sheetId="1"/>
      <sheetData sheetId="2"/>
      <sheetData sheetId="3"/>
      <sheetData sheetId="4"/>
      <sheetData sheetId="5"/>
      <sheetData sheetId="6"/>
      <sheetData sheetId="7"/>
      <sheetData sheetId="8"/>
      <sheetData sheetId="9"/>
      <sheetData sheetId="10"/>
      <sheetData sheetId="11"/>
      <sheetData sheetId="12">
        <row r="686">
          <cell r="H686">
            <v>2293.5</v>
          </cell>
        </row>
        <row r="691">
          <cell r="H691">
            <v>2240</v>
          </cell>
        </row>
        <row r="692">
          <cell r="H692">
            <v>132</v>
          </cell>
        </row>
        <row r="710">
          <cell r="H710">
            <v>66</v>
          </cell>
        </row>
        <row r="712">
          <cell r="H712">
            <v>6256.25</v>
          </cell>
        </row>
        <row r="724">
          <cell r="H724">
            <v>15.71</v>
          </cell>
        </row>
        <row r="742">
          <cell r="H742">
            <v>238.27</v>
          </cell>
        </row>
        <row r="743">
          <cell r="H743">
            <v>66</v>
          </cell>
        </row>
        <row r="744">
          <cell r="H744">
            <v>5319</v>
          </cell>
        </row>
        <row r="746">
          <cell r="H746">
            <v>1250</v>
          </cell>
        </row>
        <row r="752">
          <cell r="H752">
            <v>7.1</v>
          </cell>
        </row>
        <row r="756">
          <cell r="H756">
            <v>5997.6</v>
          </cell>
        </row>
        <row r="757">
          <cell r="H757">
            <v>686</v>
          </cell>
        </row>
        <row r="758">
          <cell r="H758">
            <v>15.47</v>
          </cell>
        </row>
        <row r="759">
          <cell r="H759">
            <v>487.9</v>
          </cell>
        </row>
        <row r="760">
          <cell r="H760">
            <v>10920</v>
          </cell>
        </row>
        <row r="761">
          <cell r="H761">
            <v>18</v>
          </cell>
        </row>
        <row r="763">
          <cell r="H763">
            <v>216.58</v>
          </cell>
        </row>
        <row r="764">
          <cell r="H764">
            <v>216.58</v>
          </cell>
        </row>
        <row r="770">
          <cell r="H770">
            <v>4675.13</v>
          </cell>
        </row>
        <row r="771">
          <cell r="H771">
            <v>4493.37</v>
          </cell>
        </row>
        <row r="779">
          <cell r="H779">
            <v>1820</v>
          </cell>
        </row>
        <row r="786">
          <cell r="H786">
            <v>58</v>
          </cell>
        </row>
        <row r="788">
          <cell r="H788">
            <v>819.5</v>
          </cell>
        </row>
        <row r="790">
          <cell r="H790">
            <v>12650</v>
          </cell>
        </row>
        <row r="794">
          <cell r="H794">
            <v>1886</v>
          </cell>
        </row>
        <row r="795">
          <cell r="H795">
            <v>5802.8</v>
          </cell>
        </row>
        <row r="797">
          <cell r="H797">
            <v>270.73</v>
          </cell>
        </row>
        <row r="798">
          <cell r="H798">
            <v>1618.76</v>
          </cell>
        </row>
        <row r="799">
          <cell r="H799">
            <v>135</v>
          </cell>
        </row>
        <row r="800">
          <cell r="H800">
            <v>232.05</v>
          </cell>
        </row>
        <row r="801">
          <cell r="H801">
            <v>2153.42</v>
          </cell>
        </row>
        <row r="815">
          <cell r="H815">
            <v>200</v>
          </cell>
        </row>
        <row r="822">
          <cell r="H822">
            <v>514.54999999999995</v>
          </cell>
        </row>
        <row r="825">
          <cell r="H825">
            <v>274.5</v>
          </cell>
        </row>
        <row r="829">
          <cell r="H829">
            <v>90</v>
          </cell>
        </row>
        <row r="830">
          <cell r="H830">
            <v>1510.59</v>
          </cell>
        </row>
        <row r="832">
          <cell r="H832">
            <v>487.5</v>
          </cell>
        </row>
        <row r="833">
          <cell r="H833">
            <v>216.58</v>
          </cell>
        </row>
        <row r="835">
          <cell r="H835">
            <v>5997.42</v>
          </cell>
        </row>
        <row r="836">
          <cell r="H836">
            <v>2153.42</v>
          </cell>
        </row>
      </sheetData>
      <sheetData sheetId="13"/>
      <sheetData sheetId="14"/>
      <sheetData sheetId="15"/>
      <sheetData sheetId="16"/>
      <sheetData sheetId="17">
        <row r="527">
          <cell r="H527">
            <v>256.68</v>
          </cell>
        </row>
        <row r="538">
          <cell r="H538">
            <v>82.65</v>
          </cell>
        </row>
        <row r="539">
          <cell r="H539">
            <v>934</v>
          </cell>
        </row>
        <row r="541">
          <cell r="H541">
            <v>345.1</v>
          </cell>
        </row>
        <row r="552">
          <cell r="H552">
            <v>1880</v>
          </cell>
        </row>
        <row r="559">
          <cell r="H559">
            <v>66</v>
          </cell>
        </row>
        <row r="563">
          <cell r="H563">
            <v>5851.4</v>
          </cell>
        </row>
        <row r="585">
          <cell r="H585">
            <v>400</v>
          </cell>
        </row>
        <row r="586">
          <cell r="H586">
            <v>36</v>
          </cell>
        </row>
        <row r="587">
          <cell r="H587">
            <v>38</v>
          </cell>
        </row>
        <row r="590">
          <cell r="H590">
            <v>36</v>
          </cell>
        </row>
        <row r="606">
          <cell r="H606">
            <v>851.98</v>
          </cell>
        </row>
        <row r="607">
          <cell r="H607">
            <v>128</v>
          </cell>
        </row>
        <row r="608">
          <cell r="H608">
            <v>39.9</v>
          </cell>
        </row>
        <row r="609">
          <cell r="H609">
            <v>159.6</v>
          </cell>
        </row>
        <row r="623">
          <cell r="H623">
            <v>7.8</v>
          </cell>
        </row>
        <row r="624">
          <cell r="H624">
            <v>7.1</v>
          </cell>
        </row>
        <row r="627">
          <cell r="H627">
            <v>175</v>
          </cell>
        </row>
        <row r="645">
          <cell r="H645">
            <v>279.2</v>
          </cell>
        </row>
        <row r="657">
          <cell r="H657">
            <v>223.6</v>
          </cell>
        </row>
        <row r="667">
          <cell r="H667">
            <v>45</v>
          </cell>
        </row>
        <row r="668">
          <cell r="H668">
            <v>497.5</v>
          </cell>
        </row>
        <row r="669">
          <cell r="H669">
            <v>15</v>
          </cell>
        </row>
        <row r="670">
          <cell r="H670">
            <v>19.37</v>
          </cell>
        </row>
        <row r="671">
          <cell r="H671">
            <v>52.5</v>
          </cell>
        </row>
        <row r="672">
          <cell r="H672">
            <v>517.29999999999995</v>
          </cell>
        </row>
      </sheetData>
      <sheetData sheetId="18"/>
      <sheetData sheetId="19">
        <row r="493">
          <cell r="H493">
            <v>759</v>
          </cell>
        </row>
        <row r="497">
          <cell r="H497">
            <v>238.27</v>
          </cell>
        </row>
        <row r="498">
          <cell r="H498">
            <v>15000</v>
          </cell>
        </row>
        <row r="509">
          <cell r="H509">
            <v>216.58</v>
          </cell>
        </row>
        <row r="510">
          <cell r="H510">
            <v>11820</v>
          </cell>
        </row>
        <row r="514">
          <cell r="H514">
            <v>487.9</v>
          </cell>
        </row>
        <row r="515">
          <cell r="H515">
            <v>10600</v>
          </cell>
        </row>
        <row r="516">
          <cell r="H516">
            <v>7.8</v>
          </cell>
        </row>
        <row r="518">
          <cell r="H518">
            <v>110.91</v>
          </cell>
        </row>
        <row r="519">
          <cell r="H519">
            <v>134.71</v>
          </cell>
        </row>
        <row r="523">
          <cell r="H523">
            <v>26205.66</v>
          </cell>
        </row>
        <row r="529">
          <cell r="H529">
            <v>267.66000000000003</v>
          </cell>
        </row>
        <row r="530">
          <cell r="H530">
            <v>857.47</v>
          </cell>
        </row>
        <row r="532">
          <cell r="H532">
            <v>2000</v>
          </cell>
        </row>
        <row r="534">
          <cell r="H534">
            <v>7.8</v>
          </cell>
        </row>
        <row r="535">
          <cell r="H535">
            <v>7452.51</v>
          </cell>
        </row>
        <row r="536">
          <cell r="H536">
            <v>55</v>
          </cell>
        </row>
        <row r="537">
          <cell r="H537">
            <v>231</v>
          </cell>
        </row>
        <row r="542">
          <cell r="H542">
            <v>50</v>
          </cell>
        </row>
        <row r="549">
          <cell r="H549">
            <v>0.01</v>
          </cell>
        </row>
        <row r="550">
          <cell r="H550">
            <v>7.1</v>
          </cell>
        </row>
        <row r="551">
          <cell r="H551">
            <v>7.8</v>
          </cell>
        </row>
        <row r="553">
          <cell r="H553">
            <v>7.8</v>
          </cell>
        </row>
        <row r="570">
          <cell r="H570">
            <v>549.02</v>
          </cell>
        </row>
        <row r="571">
          <cell r="H571">
            <v>450.83</v>
          </cell>
        </row>
      </sheetData>
      <sheetData sheetId="20">
        <row r="479">
          <cell r="H479">
            <v>327.25</v>
          </cell>
        </row>
        <row r="480">
          <cell r="H480">
            <v>144.75</v>
          </cell>
        </row>
        <row r="481">
          <cell r="H481">
            <v>257.27999999999997</v>
          </cell>
        </row>
        <row r="483">
          <cell r="H483">
            <v>38.47</v>
          </cell>
        </row>
        <row r="484">
          <cell r="H484">
            <v>4.93</v>
          </cell>
        </row>
        <row r="485">
          <cell r="H485">
            <v>57.6</v>
          </cell>
        </row>
        <row r="486">
          <cell r="H486">
            <v>362.95</v>
          </cell>
        </row>
        <row r="502">
          <cell r="H502">
            <v>396.27</v>
          </cell>
        </row>
        <row r="503">
          <cell r="H503">
            <v>714</v>
          </cell>
        </row>
        <row r="504">
          <cell r="H504">
            <v>126.14</v>
          </cell>
        </row>
        <row r="505">
          <cell r="H505">
            <v>53.55</v>
          </cell>
        </row>
        <row r="511">
          <cell r="H511">
            <v>28.32</v>
          </cell>
        </row>
        <row r="524">
          <cell r="H524">
            <v>232.65</v>
          </cell>
        </row>
        <row r="554">
          <cell r="H554">
            <v>33</v>
          </cell>
        </row>
      </sheetData>
      <sheetData sheetId="21"/>
      <sheetData sheetId="22"/>
      <sheetData sheetId="23">
        <row r="359">
          <cell r="H359">
            <v>906.78</v>
          </cell>
        </row>
        <row r="360">
          <cell r="H360">
            <v>1185.24</v>
          </cell>
        </row>
        <row r="384">
          <cell r="H384">
            <v>154</v>
          </cell>
        </row>
        <row r="396">
          <cell r="H396">
            <v>26205.66</v>
          </cell>
        </row>
        <row r="414">
          <cell r="H414">
            <v>297.5</v>
          </cell>
        </row>
        <row r="430">
          <cell r="H430">
            <v>5499.94</v>
          </cell>
        </row>
        <row r="431">
          <cell r="H431">
            <v>1849.26</v>
          </cell>
        </row>
        <row r="432">
          <cell r="H432">
            <v>2400</v>
          </cell>
        </row>
        <row r="433">
          <cell r="H433">
            <v>820.22</v>
          </cell>
        </row>
        <row r="434">
          <cell r="H434">
            <v>924.63</v>
          </cell>
        </row>
        <row r="440">
          <cell r="H440">
            <v>487.9</v>
          </cell>
        </row>
        <row r="442">
          <cell r="H442">
            <v>449.82</v>
          </cell>
        </row>
        <row r="443">
          <cell r="H443">
            <v>4979.9799999999996</v>
          </cell>
        </row>
        <row r="444">
          <cell r="H444">
            <v>839.95</v>
          </cell>
        </row>
        <row r="445">
          <cell r="H445">
            <v>2046.8</v>
          </cell>
        </row>
        <row r="446">
          <cell r="H446">
            <v>216.58</v>
          </cell>
        </row>
        <row r="449">
          <cell r="H449">
            <v>200</v>
          </cell>
        </row>
        <row r="450">
          <cell r="H450">
            <v>1963.5</v>
          </cell>
        </row>
        <row r="453">
          <cell r="H453">
            <v>377.6</v>
          </cell>
        </row>
        <row r="454">
          <cell r="H454">
            <v>123.28</v>
          </cell>
        </row>
        <row r="458">
          <cell r="H458">
            <v>316.60000000000002</v>
          </cell>
        </row>
        <row r="459">
          <cell r="H459">
            <v>115.67</v>
          </cell>
        </row>
        <row r="460">
          <cell r="H460">
            <v>412.3</v>
          </cell>
        </row>
        <row r="462">
          <cell r="H462">
            <v>10.7</v>
          </cell>
        </row>
        <row r="463">
          <cell r="H463">
            <v>3041.41</v>
          </cell>
        </row>
        <row r="464">
          <cell r="H464">
            <v>297.5</v>
          </cell>
        </row>
        <row r="466">
          <cell r="H466">
            <v>4613</v>
          </cell>
        </row>
        <row r="468">
          <cell r="H468">
            <v>17.260000000000002</v>
          </cell>
        </row>
        <row r="469">
          <cell r="H469">
            <v>26205.66</v>
          </cell>
        </row>
        <row r="470">
          <cell r="H470">
            <v>1000</v>
          </cell>
        </row>
        <row r="471">
          <cell r="H471">
            <v>545</v>
          </cell>
        </row>
        <row r="472">
          <cell r="H472">
            <v>66.040000000000006</v>
          </cell>
        </row>
        <row r="473">
          <cell r="H473">
            <v>3256</v>
          </cell>
        </row>
        <row r="474">
          <cell r="H474">
            <v>4820.6899999999996</v>
          </cell>
        </row>
        <row r="477">
          <cell r="H477">
            <v>207.6</v>
          </cell>
        </row>
        <row r="478">
          <cell r="H478">
            <v>530</v>
          </cell>
        </row>
        <row r="482">
          <cell r="H482">
            <v>7.1</v>
          </cell>
        </row>
        <row r="489">
          <cell r="H489">
            <v>7.8</v>
          </cell>
        </row>
        <row r="490">
          <cell r="H490">
            <v>1366.92</v>
          </cell>
        </row>
        <row r="491">
          <cell r="H491">
            <v>166.1</v>
          </cell>
        </row>
        <row r="492">
          <cell r="H492">
            <v>19.399999999999999</v>
          </cell>
        </row>
      </sheetData>
      <sheetData sheetId="24"/>
      <sheetData sheetId="25">
        <row r="208">
          <cell r="H208">
            <v>120</v>
          </cell>
        </row>
        <row r="218">
          <cell r="H218">
            <v>383.87</v>
          </cell>
        </row>
        <row r="233">
          <cell r="H233">
            <v>1185.24</v>
          </cell>
        </row>
        <row r="236">
          <cell r="H236">
            <v>906.78</v>
          </cell>
        </row>
        <row r="331">
          <cell r="H331">
            <v>238.27</v>
          </cell>
        </row>
        <row r="334">
          <cell r="H334">
            <v>906.78</v>
          </cell>
        </row>
        <row r="335">
          <cell r="H335">
            <v>1185.24</v>
          </cell>
        </row>
        <row r="353">
          <cell r="H353">
            <v>559.29999999999995</v>
          </cell>
        </row>
        <row r="358">
          <cell r="H358">
            <v>1773.1</v>
          </cell>
        </row>
        <row r="359">
          <cell r="H359">
            <v>571.20000000000005</v>
          </cell>
        </row>
        <row r="364">
          <cell r="H364">
            <v>1362.92</v>
          </cell>
        </row>
        <row r="369">
          <cell r="H369">
            <v>432.21</v>
          </cell>
        </row>
        <row r="372">
          <cell r="H372">
            <v>261.8</v>
          </cell>
        </row>
        <row r="376">
          <cell r="H376">
            <v>238.27</v>
          </cell>
        </row>
        <row r="377">
          <cell r="H377">
            <v>1956.36</v>
          </cell>
        </row>
        <row r="379">
          <cell r="H379">
            <v>170.5</v>
          </cell>
        </row>
        <row r="380">
          <cell r="H380">
            <v>544.5</v>
          </cell>
        </row>
        <row r="384">
          <cell r="H384">
            <v>436.37</v>
          </cell>
        </row>
        <row r="386">
          <cell r="H386">
            <v>216.58</v>
          </cell>
        </row>
        <row r="391">
          <cell r="H391">
            <v>4630.29</v>
          </cell>
        </row>
        <row r="392">
          <cell r="H392">
            <v>3353.42</v>
          </cell>
        </row>
        <row r="395">
          <cell r="H395">
            <v>487.9</v>
          </cell>
        </row>
        <row r="398">
          <cell r="H398">
            <v>17980</v>
          </cell>
        </row>
        <row r="402">
          <cell r="H402">
            <v>634.46</v>
          </cell>
        </row>
        <row r="403">
          <cell r="H403">
            <v>319.24</v>
          </cell>
        </row>
        <row r="404">
          <cell r="H404">
            <v>205.89</v>
          </cell>
        </row>
        <row r="405">
          <cell r="H405">
            <v>235.03</v>
          </cell>
        </row>
        <row r="406">
          <cell r="H406">
            <v>535.5</v>
          </cell>
        </row>
        <row r="407">
          <cell r="H407">
            <v>376.25</v>
          </cell>
        </row>
        <row r="408">
          <cell r="H408">
            <v>199.29</v>
          </cell>
        </row>
        <row r="409">
          <cell r="H409">
            <v>203.13</v>
          </cell>
        </row>
        <row r="410">
          <cell r="H410">
            <v>1363.74</v>
          </cell>
        </row>
        <row r="411">
          <cell r="H411">
            <v>259.99</v>
          </cell>
        </row>
        <row r="412">
          <cell r="H412">
            <v>410.55</v>
          </cell>
        </row>
        <row r="413">
          <cell r="H413">
            <v>166.6</v>
          </cell>
        </row>
        <row r="416">
          <cell r="H416">
            <v>140</v>
          </cell>
        </row>
        <row r="417">
          <cell r="H417">
            <v>2000</v>
          </cell>
        </row>
        <row r="420">
          <cell r="H420">
            <v>43.9</v>
          </cell>
        </row>
        <row r="421">
          <cell r="H421">
            <v>380.53</v>
          </cell>
        </row>
        <row r="422">
          <cell r="H422">
            <v>116.01</v>
          </cell>
        </row>
        <row r="423">
          <cell r="H423">
            <v>143.59</v>
          </cell>
        </row>
        <row r="424">
          <cell r="H424">
            <v>44.5</v>
          </cell>
        </row>
        <row r="426">
          <cell r="H426">
            <v>1542.3</v>
          </cell>
        </row>
        <row r="427">
          <cell r="H427">
            <v>195</v>
          </cell>
        </row>
        <row r="428">
          <cell r="H428">
            <v>238.27</v>
          </cell>
        </row>
        <row r="429">
          <cell r="H429">
            <v>214.2</v>
          </cell>
        </row>
      </sheetData>
      <sheetData sheetId="26"/>
      <sheetData sheetId="27"/>
      <sheetData sheetId="28">
        <row r="312">
          <cell r="H312">
            <v>416.5</v>
          </cell>
        </row>
        <row r="315">
          <cell r="H315">
            <v>4284</v>
          </cell>
        </row>
        <row r="316">
          <cell r="H316">
            <v>5842.9</v>
          </cell>
        </row>
        <row r="319">
          <cell r="H319">
            <v>5236</v>
          </cell>
        </row>
        <row r="320">
          <cell r="H320">
            <v>4400</v>
          </cell>
        </row>
        <row r="322">
          <cell r="H322">
            <v>1945.17</v>
          </cell>
        </row>
        <row r="323">
          <cell r="H323">
            <v>1055</v>
          </cell>
        </row>
        <row r="324">
          <cell r="H324">
            <v>278.10000000000002</v>
          </cell>
        </row>
        <row r="325">
          <cell r="H325">
            <v>931.42</v>
          </cell>
        </row>
        <row r="326">
          <cell r="H326">
            <v>236.48</v>
          </cell>
        </row>
        <row r="327">
          <cell r="H327">
            <v>294.3</v>
          </cell>
        </row>
        <row r="332">
          <cell r="H332">
            <v>1190</v>
          </cell>
        </row>
        <row r="336">
          <cell r="H336">
            <v>26205.66</v>
          </cell>
        </row>
        <row r="337">
          <cell r="H337">
            <v>1050</v>
          </cell>
        </row>
        <row r="338">
          <cell r="H338">
            <v>760</v>
          </cell>
        </row>
        <row r="341">
          <cell r="H341">
            <v>3100</v>
          </cell>
        </row>
        <row r="342">
          <cell r="H342">
            <v>216.58</v>
          </cell>
        </row>
        <row r="344">
          <cell r="H344">
            <v>480.12</v>
          </cell>
        </row>
        <row r="345">
          <cell r="H345">
            <v>214.2</v>
          </cell>
        </row>
        <row r="346">
          <cell r="H346">
            <v>416.5</v>
          </cell>
        </row>
        <row r="348">
          <cell r="H348">
            <v>1130.5</v>
          </cell>
        </row>
        <row r="349">
          <cell r="H349">
            <v>217.47</v>
          </cell>
        </row>
        <row r="350">
          <cell r="H350">
            <v>648.91</v>
          </cell>
        </row>
        <row r="354">
          <cell r="H354">
            <v>54.62</v>
          </cell>
        </row>
        <row r="355">
          <cell r="H355">
            <v>517</v>
          </cell>
        </row>
        <row r="357">
          <cell r="H357">
            <v>158.97999999999999</v>
          </cell>
        </row>
        <row r="365">
          <cell r="H365">
            <v>1616.68</v>
          </cell>
        </row>
        <row r="366">
          <cell r="H366">
            <v>2914.91</v>
          </cell>
        </row>
        <row r="367">
          <cell r="H367">
            <v>3588.76</v>
          </cell>
        </row>
        <row r="368">
          <cell r="H368">
            <v>5414</v>
          </cell>
        </row>
        <row r="373">
          <cell r="H373">
            <v>538.94000000000005</v>
          </cell>
        </row>
        <row r="375">
          <cell r="H375">
            <v>30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35">
          <cell r="H35">
            <v>305.75</v>
          </cell>
        </row>
        <row r="92">
          <cell r="H92">
            <v>635.33000000000004</v>
          </cell>
        </row>
        <row r="188">
          <cell r="H188">
            <v>2307.8200000000002</v>
          </cell>
        </row>
        <row r="223">
          <cell r="H223">
            <v>157.08000000000001</v>
          </cell>
        </row>
        <row r="228">
          <cell r="H228">
            <v>1683.85</v>
          </cell>
        </row>
      </sheetData>
      <sheetData sheetId="43">
        <row r="201">
          <cell r="H201">
            <v>412.93</v>
          </cell>
        </row>
        <row r="249">
          <cell r="H249">
            <v>1527.96</v>
          </cell>
        </row>
        <row r="251">
          <cell r="H251">
            <v>450</v>
          </cell>
        </row>
        <row r="269">
          <cell r="H269">
            <v>870.96</v>
          </cell>
        </row>
        <row r="274">
          <cell r="H274">
            <v>145</v>
          </cell>
        </row>
        <row r="290">
          <cell r="H290">
            <v>199.99</v>
          </cell>
        </row>
        <row r="294">
          <cell r="H294">
            <v>250</v>
          </cell>
        </row>
        <row r="301">
          <cell r="H301">
            <v>226.96</v>
          </cell>
        </row>
        <row r="302">
          <cell r="H302">
            <v>2159.0100000000002</v>
          </cell>
        </row>
        <row r="329">
          <cell r="H329">
            <v>1904</v>
          </cell>
        </row>
        <row r="335">
          <cell r="H335">
            <v>380</v>
          </cell>
        </row>
      </sheetData>
      <sheetData sheetId="44">
        <row r="165">
          <cell r="H165">
            <v>3750</v>
          </cell>
        </row>
        <row r="179">
          <cell r="H179">
            <v>5580</v>
          </cell>
        </row>
        <row r="237">
          <cell r="H237">
            <v>1672</v>
          </cell>
        </row>
        <row r="244">
          <cell r="H244">
            <v>198</v>
          </cell>
        </row>
        <row r="245">
          <cell r="H245">
            <v>132</v>
          </cell>
        </row>
        <row r="253">
          <cell r="H253">
            <v>232.05</v>
          </cell>
        </row>
        <row r="254">
          <cell r="H254">
            <v>1350</v>
          </cell>
        </row>
        <row r="255">
          <cell r="H255">
            <v>480</v>
          </cell>
        </row>
        <row r="256">
          <cell r="H256">
            <v>4800</v>
          </cell>
        </row>
        <row r="257">
          <cell r="H257">
            <v>1401.58</v>
          </cell>
        </row>
        <row r="258">
          <cell r="H258">
            <v>2673.03</v>
          </cell>
        </row>
        <row r="261">
          <cell r="H261">
            <v>98.67</v>
          </cell>
        </row>
        <row r="265">
          <cell r="H265">
            <v>427.5</v>
          </cell>
        </row>
        <row r="266">
          <cell r="H266">
            <v>20</v>
          </cell>
        </row>
        <row r="270">
          <cell r="H270">
            <v>2700.98</v>
          </cell>
        </row>
        <row r="272">
          <cell r="H272">
            <v>9000</v>
          </cell>
        </row>
        <row r="273">
          <cell r="H273">
            <v>514.25</v>
          </cell>
        </row>
        <row r="276">
          <cell r="H276">
            <v>6134.21</v>
          </cell>
        </row>
        <row r="277">
          <cell r="H277">
            <v>7500</v>
          </cell>
        </row>
        <row r="280">
          <cell r="H280">
            <v>10.7</v>
          </cell>
        </row>
        <row r="281">
          <cell r="H281">
            <v>7.1</v>
          </cell>
        </row>
        <row r="282">
          <cell r="H282">
            <v>5</v>
          </cell>
        </row>
        <row r="283">
          <cell r="H283">
            <v>366</v>
          </cell>
        </row>
        <row r="284">
          <cell r="H284">
            <v>130.9</v>
          </cell>
        </row>
        <row r="285">
          <cell r="H285">
            <v>23135.46</v>
          </cell>
        </row>
        <row r="286">
          <cell r="H286">
            <v>59.99</v>
          </cell>
        </row>
        <row r="287">
          <cell r="H287">
            <v>1045.83</v>
          </cell>
        </row>
        <row r="288">
          <cell r="H288">
            <v>30</v>
          </cell>
        </row>
        <row r="289">
          <cell r="H289">
            <v>8893.51</v>
          </cell>
        </row>
        <row r="291">
          <cell r="H291">
            <v>429</v>
          </cell>
        </row>
        <row r="292">
          <cell r="H292">
            <v>1589.5</v>
          </cell>
        </row>
        <row r="295">
          <cell r="H295">
            <v>4202.3500000000004</v>
          </cell>
        </row>
        <row r="296">
          <cell r="H296">
            <v>529.54999999999995</v>
          </cell>
        </row>
        <row r="297">
          <cell r="H297">
            <v>2063.46</v>
          </cell>
        </row>
        <row r="298">
          <cell r="H298">
            <v>1511.3</v>
          </cell>
        </row>
        <row r="299">
          <cell r="H299">
            <v>161.46</v>
          </cell>
        </row>
        <row r="300">
          <cell r="H300">
            <v>1078</v>
          </cell>
        </row>
        <row r="309">
          <cell r="H309">
            <v>99.96</v>
          </cell>
        </row>
        <row r="310">
          <cell r="H310">
            <v>5</v>
          </cell>
        </row>
        <row r="318">
          <cell r="H318">
            <v>58.55</v>
          </cell>
        </row>
        <row r="319">
          <cell r="H319">
            <v>36.14</v>
          </cell>
        </row>
        <row r="322">
          <cell r="H322">
            <v>103.8</v>
          </cell>
        </row>
      </sheetData>
      <sheetData sheetId="45"/>
      <sheetData sheetId="46">
        <row r="138">
          <cell r="H138">
            <v>150</v>
          </cell>
        </row>
        <row r="150">
          <cell r="H150">
            <v>999.43</v>
          </cell>
        </row>
        <row r="251">
          <cell r="H251">
            <v>450</v>
          </cell>
        </row>
        <row r="252">
          <cell r="H252">
            <v>500</v>
          </cell>
        </row>
      </sheetData>
      <sheetData sheetId="47"/>
      <sheetData sheetId="48">
        <row r="20">
          <cell r="H20">
            <v>3000</v>
          </cell>
        </row>
        <row r="21">
          <cell r="H21">
            <v>-454.39</v>
          </cell>
        </row>
        <row r="22">
          <cell r="H22">
            <v>446.37</v>
          </cell>
        </row>
        <row r="23">
          <cell r="H23">
            <v>543.52</v>
          </cell>
        </row>
        <row r="24">
          <cell r="H24">
            <v>635.33000000000004</v>
          </cell>
        </row>
        <row r="25">
          <cell r="H25">
            <v>1071</v>
          </cell>
        </row>
        <row r="26">
          <cell r="H26">
            <v>2061.6799999999998</v>
          </cell>
        </row>
        <row r="27">
          <cell r="H27">
            <v>4188.8</v>
          </cell>
        </row>
        <row r="28">
          <cell r="H28">
            <v>-1606.5</v>
          </cell>
        </row>
        <row r="33">
          <cell r="H33">
            <v>2500</v>
          </cell>
        </row>
        <row r="34">
          <cell r="H34">
            <v>13804</v>
          </cell>
        </row>
        <row r="41">
          <cell r="H41">
            <v>305.75</v>
          </cell>
        </row>
        <row r="42">
          <cell r="H42">
            <v>9596</v>
          </cell>
        </row>
        <row r="45">
          <cell r="H45">
            <v>1700</v>
          </cell>
        </row>
        <row r="54">
          <cell r="H54">
            <v>1202.7</v>
          </cell>
        </row>
        <row r="55">
          <cell r="H55">
            <v>1465.13</v>
          </cell>
        </row>
        <row r="58">
          <cell r="H58">
            <v>329.99</v>
          </cell>
        </row>
        <row r="59">
          <cell r="H59">
            <v>1010.59</v>
          </cell>
        </row>
        <row r="62">
          <cell r="H62">
            <v>55.53</v>
          </cell>
        </row>
        <row r="63">
          <cell r="H63">
            <v>484</v>
          </cell>
        </row>
        <row r="64">
          <cell r="H64">
            <v>5978.61</v>
          </cell>
        </row>
        <row r="74">
          <cell r="H74">
            <v>216.58</v>
          </cell>
        </row>
        <row r="75">
          <cell r="H75">
            <v>213.99</v>
          </cell>
        </row>
        <row r="76">
          <cell r="H76">
            <v>20805.75</v>
          </cell>
        </row>
        <row r="77">
          <cell r="H77">
            <v>232.05</v>
          </cell>
        </row>
        <row r="80">
          <cell r="H80">
            <v>416.5</v>
          </cell>
        </row>
        <row r="82">
          <cell r="H82">
            <v>2075</v>
          </cell>
        </row>
        <row r="87">
          <cell r="H87">
            <v>1779.78</v>
          </cell>
        </row>
        <row r="89">
          <cell r="H89">
            <v>44</v>
          </cell>
        </row>
        <row r="92">
          <cell r="H92">
            <v>3049.36</v>
          </cell>
        </row>
        <row r="105">
          <cell r="H105">
            <v>38</v>
          </cell>
        </row>
        <row r="115">
          <cell r="H115">
            <v>42.6</v>
          </cell>
        </row>
        <row r="116">
          <cell r="H116">
            <v>158.85</v>
          </cell>
        </row>
        <row r="120">
          <cell r="H120">
            <v>19.8</v>
          </cell>
        </row>
        <row r="132">
          <cell r="H132">
            <v>2</v>
          </cell>
        </row>
        <row r="133">
          <cell r="H133">
            <v>138.88</v>
          </cell>
        </row>
        <row r="136">
          <cell r="H136">
            <v>64</v>
          </cell>
        </row>
        <row r="137">
          <cell r="H137">
            <v>18.600000000000001</v>
          </cell>
        </row>
        <row r="138">
          <cell r="H138">
            <v>1239.9100000000001</v>
          </cell>
        </row>
        <row r="141">
          <cell r="H141">
            <v>49.89</v>
          </cell>
        </row>
        <row r="142">
          <cell r="H142">
            <v>73.11</v>
          </cell>
        </row>
        <row r="145">
          <cell r="H145">
            <v>800.39</v>
          </cell>
        </row>
        <row r="146">
          <cell r="H146">
            <v>50</v>
          </cell>
        </row>
        <row r="149">
          <cell r="H149">
            <v>95.2</v>
          </cell>
        </row>
        <row r="150">
          <cell r="H150">
            <v>272</v>
          </cell>
        </row>
        <row r="153">
          <cell r="H153">
            <v>50</v>
          </cell>
        </row>
        <row r="157">
          <cell r="H157">
            <v>54.7</v>
          </cell>
        </row>
        <row r="163">
          <cell r="H163">
            <v>168</v>
          </cell>
        </row>
        <row r="170">
          <cell r="H170">
            <v>261.32</v>
          </cell>
        </row>
        <row r="171">
          <cell r="H171">
            <v>408.84</v>
          </cell>
        </row>
        <row r="186">
          <cell r="H186">
            <v>785.4</v>
          </cell>
        </row>
        <row r="197">
          <cell r="H197">
            <v>750</v>
          </cell>
        </row>
      </sheetData>
      <sheetData sheetId="49"/>
      <sheetData sheetId="50"/>
      <sheetData sheetId="51"/>
      <sheetData sheetId="52"/>
      <sheetData sheetId="53">
        <row r="28">
          <cell r="H28">
            <v>13804</v>
          </cell>
        </row>
        <row r="33">
          <cell r="H33">
            <v>2500</v>
          </cell>
        </row>
        <row r="54">
          <cell r="H54">
            <v>329.99</v>
          </cell>
        </row>
        <row r="55">
          <cell r="H55">
            <v>1010.59</v>
          </cell>
        </row>
        <row r="57">
          <cell r="H57">
            <v>1202.7</v>
          </cell>
        </row>
        <row r="58">
          <cell r="H58">
            <v>1465.13</v>
          </cell>
        </row>
        <row r="59">
          <cell r="H59">
            <v>55.53</v>
          </cell>
        </row>
        <row r="60">
          <cell r="H60">
            <v>96.6</v>
          </cell>
        </row>
        <row r="78">
          <cell r="H78">
            <v>213.99</v>
          </cell>
        </row>
      </sheetData>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5B207-CC49-46A4-A741-F7EEEC57F7BA}">
  <dimension ref="B2:J20"/>
  <sheetViews>
    <sheetView topLeftCell="A7" workbookViewId="0">
      <selection activeCell="M15" sqref="M15"/>
    </sheetView>
  </sheetViews>
  <sheetFormatPr defaultRowHeight="13.2" x14ac:dyDescent="0.25"/>
  <cols>
    <col min="1" max="1" width="2.88671875" customWidth="1"/>
    <col min="2" max="2" width="18.88671875" customWidth="1"/>
    <col min="3" max="4" width="12.44140625" customWidth="1"/>
    <col min="5" max="7" width="13" customWidth="1"/>
    <col min="8" max="8" width="14" customWidth="1"/>
    <col min="9" max="9" width="9.109375" style="1186"/>
    <col min="10" max="10" width="10.88671875" style="1186" customWidth="1"/>
  </cols>
  <sheetData>
    <row r="2" spans="2:10" x14ac:dyDescent="0.25">
      <c r="B2" s="1209" t="s">
        <v>1371</v>
      </c>
      <c r="C2" s="1209"/>
      <c r="D2" s="1209"/>
      <c r="E2" s="1209"/>
      <c r="F2" s="1209"/>
      <c r="G2" s="1209"/>
      <c r="H2" s="1209"/>
    </row>
    <row r="3" spans="2:10" x14ac:dyDescent="0.25">
      <c r="B3" s="1178"/>
      <c r="C3" s="1178"/>
      <c r="D3" s="1178"/>
      <c r="E3" s="1178"/>
      <c r="F3" s="1178"/>
      <c r="G3" s="1178"/>
      <c r="H3" s="1178"/>
    </row>
    <row r="4" spans="2:10" x14ac:dyDescent="0.25">
      <c r="B4" s="1178"/>
      <c r="C4" s="1178"/>
      <c r="D4" s="1178"/>
      <c r="E4" s="1178"/>
      <c r="F4" s="1178"/>
      <c r="G4" s="1178"/>
      <c r="H4" s="1178"/>
    </row>
    <row r="5" spans="2:10" x14ac:dyDescent="0.25">
      <c r="H5" s="1183" t="s">
        <v>988</v>
      </c>
    </row>
    <row r="6" spans="2:10" ht="28.5" customHeight="1" x14ac:dyDescent="0.25">
      <c r="B6" s="1210" t="s">
        <v>1372</v>
      </c>
      <c r="C6" s="1" t="s">
        <v>1367</v>
      </c>
      <c r="D6" s="1208"/>
      <c r="E6" s="1" t="s">
        <v>1368</v>
      </c>
      <c r="F6" s="1208"/>
      <c r="G6" s="1" t="s">
        <v>1333</v>
      </c>
      <c r="H6" s="1208"/>
    </row>
    <row r="7" spans="2:10" ht="84.75" customHeight="1" x14ac:dyDescent="0.25">
      <c r="B7" s="1211"/>
      <c r="C7" s="1184" t="s">
        <v>1369</v>
      </c>
      <c r="D7" s="1184" t="s">
        <v>1370</v>
      </c>
      <c r="E7" s="1184" t="s">
        <v>1369</v>
      </c>
      <c r="F7" s="1184" t="s">
        <v>1370</v>
      </c>
      <c r="G7" s="1184" t="s">
        <v>1369</v>
      </c>
      <c r="H7" s="1184" t="s">
        <v>1370</v>
      </c>
      <c r="I7" s="1188" t="s">
        <v>1373</v>
      </c>
      <c r="J7" s="1188" t="s">
        <v>1374</v>
      </c>
    </row>
    <row r="8" spans="2:10" x14ac:dyDescent="0.25">
      <c r="B8" s="1179" t="s">
        <v>991</v>
      </c>
      <c r="C8" s="1185">
        <f>G8-E8</f>
        <v>49</v>
      </c>
      <c r="D8" s="1181"/>
      <c r="E8" s="1185">
        <v>79</v>
      </c>
      <c r="F8" s="1181"/>
      <c r="G8" s="1185">
        <v>128</v>
      </c>
      <c r="H8" s="1181">
        <f>D8+F8</f>
        <v>0</v>
      </c>
      <c r="I8" s="1186">
        <v>4</v>
      </c>
      <c r="J8" s="1187">
        <v>64</v>
      </c>
    </row>
    <row r="9" spans="2:10" x14ac:dyDescent="0.25">
      <c r="B9" s="1179" t="s">
        <v>1357</v>
      </c>
      <c r="C9" s="1185">
        <f t="shared" ref="C9:C19" si="0">G9-E9</f>
        <v>85</v>
      </c>
      <c r="D9" s="1181"/>
      <c r="E9" s="1185">
        <v>139</v>
      </c>
      <c r="F9" s="1181"/>
      <c r="G9" s="1185">
        <v>224</v>
      </c>
      <c r="H9" s="1181">
        <f t="shared" ref="H9:H19" si="1">D9+F9</f>
        <v>0</v>
      </c>
      <c r="I9" s="1186">
        <v>7</v>
      </c>
      <c r="J9" s="1187">
        <v>56</v>
      </c>
    </row>
    <row r="10" spans="2:10" x14ac:dyDescent="0.25">
      <c r="B10" s="1179" t="s">
        <v>1358</v>
      </c>
      <c r="C10" s="1185">
        <f t="shared" si="0"/>
        <v>109</v>
      </c>
      <c r="D10" s="1181"/>
      <c r="E10" s="1185">
        <v>179</v>
      </c>
      <c r="F10" s="1181"/>
      <c r="G10" s="1185">
        <v>288</v>
      </c>
      <c r="H10" s="1181">
        <f t="shared" si="1"/>
        <v>0</v>
      </c>
      <c r="I10" s="1186">
        <v>9</v>
      </c>
      <c r="J10" s="1187">
        <v>66</v>
      </c>
    </row>
    <row r="11" spans="2:10" x14ac:dyDescent="0.25">
      <c r="B11" s="1179" t="s">
        <v>1359</v>
      </c>
      <c r="C11" s="1185">
        <f t="shared" si="0"/>
        <v>85</v>
      </c>
      <c r="D11" s="1181"/>
      <c r="E11" s="1185">
        <v>139</v>
      </c>
      <c r="F11" s="1181"/>
      <c r="G11" s="1185">
        <v>224</v>
      </c>
      <c r="H11" s="1181">
        <f t="shared" si="1"/>
        <v>0</v>
      </c>
      <c r="I11" s="1186">
        <v>7</v>
      </c>
      <c r="J11" s="1187">
        <v>59</v>
      </c>
    </row>
    <row r="12" spans="2:10" x14ac:dyDescent="0.25">
      <c r="B12" s="1179" t="s">
        <v>995</v>
      </c>
      <c r="C12" s="1185">
        <f t="shared" si="0"/>
        <v>97</v>
      </c>
      <c r="D12" s="1181"/>
      <c r="E12" s="1185">
        <v>157</v>
      </c>
      <c r="F12" s="1181"/>
      <c r="G12" s="1185">
        <v>254</v>
      </c>
      <c r="H12" s="1181">
        <f t="shared" si="1"/>
        <v>0</v>
      </c>
      <c r="I12" s="1186">
        <v>8</v>
      </c>
      <c r="J12" s="1187">
        <v>60</v>
      </c>
    </row>
    <row r="13" spans="2:10" x14ac:dyDescent="0.25">
      <c r="B13" s="1179" t="s">
        <v>1360</v>
      </c>
      <c r="C13" s="1185">
        <f t="shared" si="0"/>
        <v>97</v>
      </c>
      <c r="D13" s="1181"/>
      <c r="E13" s="1185">
        <v>159</v>
      </c>
      <c r="F13" s="1181"/>
      <c r="G13" s="1185">
        <v>256</v>
      </c>
      <c r="H13" s="1181">
        <f t="shared" si="1"/>
        <v>0</v>
      </c>
      <c r="I13" s="1186">
        <v>8</v>
      </c>
      <c r="J13" s="1187">
        <v>51</v>
      </c>
    </row>
    <row r="14" spans="2:10" x14ac:dyDescent="0.25">
      <c r="B14" s="1179" t="s">
        <v>1361</v>
      </c>
      <c r="C14" s="1185">
        <f t="shared" si="0"/>
        <v>97</v>
      </c>
      <c r="D14" s="1181"/>
      <c r="E14" s="1185">
        <v>159</v>
      </c>
      <c r="F14" s="1181"/>
      <c r="G14" s="1185">
        <v>256</v>
      </c>
      <c r="H14" s="1181">
        <f t="shared" si="1"/>
        <v>0</v>
      </c>
      <c r="I14" s="1186">
        <v>8</v>
      </c>
      <c r="J14" s="1187">
        <v>56</v>
      </c>
    </row>
    <row r="15" spans="2:10" x14ac:dyDescent="0.25">
      <c r="B15" s="1179" t="s">
        <v>1362</v>
      </c>
      <c r="C15" s="1185">
        <f t="shared" si="0"/>
        <v>109</v>
      </c>
      <c r="D15" s="1181"/>
      <c r="E15" s="1185">
        <v>179</v>
      </c>
      <c r="F15" s="1181"/>
      <c r="G15" s="1185">
        <v>288</v>
      </c>
      <c r="H15" s="1181">
        <f t="shared" si="1"/>
        <v>0</v>
      </c>
      <c r="I15" s="1186">
        <v>9</v>
      </c>
      <c r="J15" s="1187">
        <v>63</v>
      </c>
    </row>
    <row r="16" spans="2:10" x14ac:dyDescent="0.25">
      <c r="B16" s="1179" t="s">
        <v>1363</v>
      </c>
      <c r="C16" s="1185">
        <f t="shared" si="0"/>
        <v>109</v>
      </c>
      <c r="D16" s="1181"/>
      <c r="E16" s="1185">
        <v>177</v>
      </c>
      <c r="F16" s="1181"/>
      <c r="G16" s="1185">
        <v>286</v>
      </c>
      <c r="H16" s="1181">
        <f t="shared" si="1"/>
        <v>0</v>
      </c>
      <c r="I16" s="1186">
        <v>9</v>
      </c>
      <c r="J16" s="1187">
        <v>57</v>
      </c>
    </row>
    <row r="17" spans="2:10" x14ac:dyDescent="0.25">
      <c r="B17" s="1179" t="s">
        <v>1364</v>
      </c>
      <c r="C17" s="1185">
        <f t="shared" si="0"/>
        <v>122</v>
      </c>
      <c r="D17" s="1181"/>
      <c r="E17" s="1185">
        <v>198</v>
      </c>
      <c r="F17" s="1181"/>
      <c r="G17" s="1185">
        <v>320</v>
      </c>
      <c r="H17" s="1181">
        <f t="shared" si="1"/>
        <v>0</v>
      </c>
      <c r="I17" s="1186">
        <v>10</v>
      </c>
      <c r="J17" s="1187">
        <v>69</v>
      </c>
    </row>
    <row r="18" spans="2:10" x14ac:dyDescent="0.25">
      <c r="B18" s="1179" t="s">
        <v>1365</v>
      </c>
      <c r="C18" s="1185">
        <f t="shared" si="0"/>
        <v>122</v>
      </c>
      <c r="D18" s="1181"/>
      <c r="E18" s="1185">
        <v>198</v>
      </c>
      <c r="F18" s="1181"/>
      <c r="G18" s="1185">
        <v>320</v>
      </c>
      <c r="H18" s="1181">
        <f t="shared" si="1"/>
        <v>0</v>
      </c>
      <c r="I18" s="1186">
        <v>10</v>
      </c>
      <c r="J18" s="1187">
        <v>63</v>
      </c>
    </row>
    <row r="19" spans="2:10" x14ac:dyDescent="0.25">
      <c r="B19" s="1179" t="s">
        <v>1366</v>
      </c>
      <c r="C19" s="1185">
        <f t="shared" si="0"/>
        <v>134</v>
      </c>
      <c r="D19" s="1181"/>
      <c r="E19" s="1185">
        <v>218</v>
      </c>
      <c r="F19" s="1181"/>
      <c r="G19" s="1185">
        <v>352</v>
      </c>
      <c r="H19" s="1181">
        <f t="shared" si="1"/>
        <v>0</v>
      </c>
      <c r="I19" s="1186">
        <v>11</v>
      </c>
      <c r="J19" s="1187">
        <v>69</v>
      </c>
    </row>
    <row r="20" spans="2:10" x14ac:dyDescent="0.25">
      <c r="B20" s="1180" t="s">
        <v>1333</v>
      </c>
      <c r="C20" s="1182">
        <f t="shared" ref="C20:H20" si="2">SUM(C8:C19)</f>
        <v>1215</v>
      </c>
      <c r="D20" s="1182">
        <f t="shared" si="2"/>
        <v>0</v>
      </c>
      <c r="E20" s="1182">
        <f t="shared" si="2"/>
        <v>1981</v>
      </c>
      <c r="F20" s="1182">
        <f t="shared" si="2"/>
        <v>0</v>
      </c>
      <c r="G20" s="1182">
        <f>SUM(G8:G19)</f>
        <v>3196</v>
      </c>
      <c r="H20" s="1182">
        <f t="shared" si="2"/>
        <v>0</v>
      </c>
      <c r="I20" s="1186">
        <v>100</v>
      </c>
      <c r="J20" s="1187">
        <v>62</v>
      </c>
    </row>
  </sheetData>
  <mergeCells count="5">
    <mergeCell ref="C6:D6"/>
    <mergeCell ref="E6:F6"/>
    <mergeCell ref="G6:H6"/>
    <mergeCell ref="B2:H2"/>
    <mergeCell ref="B6:B7"/>
  </mergeCell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ummaryRight="0"/>
    <pageSetUpPr fitToPage="1"/>
  </sheetPr>
  <dimension ref="B1:P619"/>
  <sheetViews>
    <sheetView view="pageBreakPreview" topLeftCell="C1" zoomScale="88" zoomScaleNormal="70" zoomScaleSheetLayoutView="88" workbookViewId="0">
      <selection activeCell="G27" sqref="G27"/>
    </sheetView>
  </sheetViews>
  <sheetFormatPr defaultColWidth="9.109375" defaultRowHeight="13.8" outlineLevelRow="6" x14ac:dyDescent="0.25"/>
  <cols>
    <col min="1" max="1" width="3.88671875" style="282" customWidth="1"/>
    <col min="2" max="2" width="7.33203125" style="122" customWidth="1"/>
    <col min="3" max="3" width="6.5546875" style="122" customWidth="1"/>
    <col min="4" max="4" width="5" style="122" customWidth="1"/>
    <col min="5" max="5" width="123" style="122" bestFit="1" customWidth="1"/>
    <col min="6" max="6" width="15" style="3" customWidth="1"/>
    <col min="7" max="7" width="10.109375" style="3" customWidth="1"/>
    <col min="8" max="8" width="7.5546875" style="3" customWidth="1"/>
    <col min="9" max="9" width="10.109375" style="3" customWidth="1"/>
    <col min="10" max="10" width="4.88671875" style="3" customWidth="1"/>
    <col min="11" max="11" width="9.88671875" style="3" customWidth="1"/>
    <col min="12" max="12" width="4.33203125" style="3" customWidth="1"/>
    <col min="13" max="13" width="9.88671875" style="3" customWidth="1"/>
    <col min="14" max="14" width="5.33203125" style="3" customWidth="1"/>
    <col min="15" max="15" width="8.88671875" style="3" customWidth="1"/>
    <col min="16" max="16" width="5.33203125" style="3" customWidth="1"/>
    <col min="17" max="16384" width="9.109375" style="282"/>
  </cols>
  <sheetData>
    <row r="1" spans="2:16" ht="15.6" x14ac:dyDescent="0.3">
      <c r="B1" s="281" t="s">
        <v>968</v>
      </c>
      <c r="C1" s="97"/>
      <c r="D1" s="97"/>
      <c r="E1" s="97"/>
      <c r="F1" s="2"/>
    </row>
    <row r="2" spans="2:16" ht="15.6" x14ac:dyDescent="0.3">
      <c r="B2" s="283" t="s">
        <v>969</v>
      </c>
      <c r="D2" s="98"/>
      <c r="E2" s="98"/>
      <c r="F2" s="2"/>
    </row>
    <row r="3" spans="2:16" x14ac:dyDescent="0.25">
      <c r="B3" s="97" t="s">
        <v>0</v>
      </c>
      <c r="D3" s="4"/>
      <c r="E3" s="4"/>
      <c r="F3" s="2"/>
    </row>
    <row r="4" spans="2:16" x14ac:dyDescent="0.25">
      <c r="B4" s="97"/>
      <c r="D4" s="4"/>
      <c r="E4" s="4"/>
      <c r="F4" s="2"/>
    </row>
    <row r="5" spans="2:16" x14ac:dyDescent="0.25">
      <c r="B5" s="1491" t="s">
        <v>1</v>
      </c>
      <c r="C5" s="1491"/>
      <c r="D5" s="1491"/>
      <c r="E5" s="1491"/>
      <c r="F5" s="1491"/>
      <c r="G5" s="1491"/>
      <c r="H5" s="1491"/>
      <c r="I5" s="1491"/>
      <c r="J5" s="1491"/>
      <c r="K5" s="1491"/>
      <c r="L5" s="1491"/>
      <c r="M5" s="1491"/>
      <c r="N5" s="1491"/>
      <c r="O5" s="1491"/>
      <c r="P5" s="1491"/>
    </row>
    <row r="6" spans="2:16" x14ac:dyDescent="0.25">
      <c r="B6" s="1491" t="s">
        <v>982</v>
      </c>
      <c r="C6" s="1491"/>
      <c r="D6" s="1491"/>
      <c r="E6" s="1491"/>
      <c r="F6" s="1491"/>
      <c r="G6" s="1491"/>
      <c r="H6" s="1491"/>
      <c r="I6" s="1491"/>
      <c r="J6" s="1491"/>
      <c r="K6" s="1491"/>
      <c r="L6" s="1491"/>
      <c r="M6" s="1491"/>
      <c r="N6" s="1491"/>
      <c r="O6" s="1491"/>
      <c r="P6" s="1491"/>
    </row>
    <row r="7" spans="2:16" x14ac:dyDescent="0.25">
      <c r="B7" s="99" t="s">
        <v>2</v>
      </c>
      <c r="C7" s="99"/>
      <c r="D7" s="90"/>
      <c r="E7" s="99"/>
      <c r="F7" s="5"/>
      <c r="G7" s="5"/>
      <c r="H7" s="5"/>
      <c r="I7" s="5"/>
      <c r="J7" s="5"/>
      <c r="K7" s="5"/>
      <c r="L7" s="5"/>
      <c r="M7" s="5"/>
    </row>
    <row r="8" spans="2:16" ht="15" customHeight="1" x14ac:dyDescent="0.25">
      <c r="B8" s="99" t="s">
        <v>3</v>
      </c>
      <c r="C8" s="99"/>
      <c r="D8" s="90"/>
      <c r="E8" s="99"/>
      <c r="F8" s="5"/>
      <c r="G8" s="5"/>
      <c r="H8" s="5"/>
      <c r="I8" s="5"/>
      <c r="J8" s="5"/>
      <c r="K8" s="5"/>
      <c r="L8" s="5"/>
      <c r="M8" s="5"/>
    </row>
    <row r="9" spans="2:16" x14ac:dyDescent="0.25">
      <c r="B9" s="5"/>
      <c r="C9" s="5"/>
      <c r="D9" s="5"/>
      <c r="E9" s="5"/>
      <c r="F9" s="5"/>
      <c r="G9" s="5"/>
      <c r="H9" s="5"/>
      <c r="I9" s="5"/>
      <c r="J9" s="5"/>
      <c r="K9" s="5"/>
      <c r="L9" s="5"/>
      <c r="M9" s="5"/>
      <c r="N9" s="5"/>
    </row>
    <row r="10" spans="2:16" x14ac:dyDescent="0.25">
      <c r="B10" s="6" t="s">
        <v>4</v>
      </c>
      <c r="C10" s="6"/>
      <c r="D10" s="6"/>
      <c r="E10" s="6"/>
      <c r="F10" s="2"/>
      <c r="G10" s="7"/>
      <c r="H10" s="7"/>
      <c r="I10" s="7"/>
      <c r="J10" s="7"/>
      <c r="K10" s="7"/>
      <c r="L10" s="8"/>
      <c r="M10" s="8" t="s">
        <v>5</v>
      </c>
      <c r="N10" s="7"/>
    </row>
    <row r="11" spans="2:16" ht="12.75" customHeight="1" x14ac:dyDescent="0.25">
      <c r="B11" s="1492" t="s">
        <v>6</v>
      </c>
      <c r="C11" s="1493"/>
      <c r="D11" s="1493"/>
      <c r="E11" s="1494"/>
      <c r="F11" s="1501" t="s">
        <v>7</v>
      </c>
      <c r="G11" s="1504">
        <v>2020</v>
      </c>
      <c r="H11" s="1505"/>
      <c r="I11" s="1508" t="s">
        <v>8</v>
      </c>
      <c r="J11" s="1509"/>
      <c r="K11" s="1508" t="s">
        <v>9</v>
      </c>
      <c r="L11" s="1509"/>
      <c r="M11" s="1508" t="s">
        <v>10</v>
      </c>
      <c r="N11" s="1512"/>
      <c r="O11" s="1514" t="s">
        <v>11</v>
      </c>
      <c r="P11" s="1512"/>
    </row>
    <row r="12" spans="2:16" ht="13.2" x14ac:dyDescent="0.25">
      <c r="B12" s="1495"/>
      <c r="C12" s="1496"/>
      <c r="D12" s="1496"/>
      <c r="E12" s="1497"/>
      <c r="F12" s="1502"/>
      <c r="G12" s="1506"/>
      <c r="H12" s="1507"/>
      <c r="I12" s="1510"/>
      <c r="J12" s="1511"/>
      <c r="K12" s="1510"/>
      <c r="L12" s="1511"/>
      <c r="M12" s="1510"/>
      <c r="N12" s="1513"/>
      <c r="O12" s="1515"/>
      <c r="P12" s="1513"/>
    </row>
    <row r="13" spans="2:16" ht="26.4" x14ac:dyDescent="0.25">
      <c r="B13" s="1498"/>
      <c r="C13" s="1499"/>
      <c r="D13" s="1499"/>
      <c r="E13" s="1500"/>
      <c r="F13" s="1503"/>
      <c r="G13" s="9" t="s">
        <v>12</v>
      </c>
      <c r="H13" s="10" t="s">
        <v>13</v>
      </c>
      <c r="I13" s="9" t="s">
        <v>12</v>
      </c>
      <c r="J13" s="10" t="s">
        <v>13</v>
      </c>
      <c r="K13" s="9" t="s">
        <v>12</v>
      </c>
      <c r="L13" s="10" t="s">
        <v>13</v>
      </c>
      <c r="M13" s="9" t="s">
        <v>12</v>
      </c>
      <c r="N13" s="11" t="s">
        <v>13</v>
      </c>
      <c r="O13" s="9" t="s">
        <v>12</v>
      </c>
      <c r="P13" s="11" t="s">
        <v>13</v>
      </c>
    </row>
    <row r="14" spans="2:16" s="288" customFormat="1" ht="17.399999999999999" x14ac:dyDescent="0.3">
      <c r="B14" s="284" t="s">
        <v>14</v>
      </c>
      <c r="C14" s="285"/>
      <c r="D14" s="285"/>
      <c r="E14" s="285"/>
      <c r="F14" s="327" t="s">
        <v>15</v>
      </c>
      <c r="G14" s="392">
        <f ca="1">SUM(I14,K14,M14,O14)</f>
        <v>1716</v>
      </c>
      <c r="H14" s="287"/>
      <c r="I14" s="286">
        <f ca="1">SUM(I15,I60,I64,I73,I94)</f>
        <v>834</v>
      </c>
      <c r="J14" s="287"/>
      <c r="K14" s="392">
        <f ca="1">SUM(K15,K60,K64,K73,K94)</f>
        <v>260</v>
      </c>
      <c r="L14" s="287"/>
      <c r="M14" s="286">
        <f ca="1">SUM(M15,M60,M64,M73,M94)</f>
        <v>450</v>
      </c>
      <c r="N14" s="287"/>
      <c r="O14" s="286">
        <f ca="1">SUM(O15,O60,O64,O73,O94)</f>
        <v>172</v>
      </c>
      <c r="P14" s="287"/>
    </row>
    <row r="15" spans="2:16" ht="14.4" x14ac:dyDescent="0.3">
      <c r="B15" s="251" t="s">
        <v>16</v>
      </c>
      <c r="C15" s="252"/>
      <c r="D15" s="252"/>
      <c r="E15" s="252"/>
      <c r="F15" s="253" t="s">
        <v>17</v>
      </c>
      <c r="G15" s="378">
        <f t="shared" ref="G15:G78" ca="1" si="0">SUM(I15,K15,M15,O15)</f>
        <v>1384</v>
      </c>
      <c r="H15" s="385"/>
      <c r="I15" s="393">
        <f ca="1">SUMIF($F$260:$I$607,F15,$I$260:$I$607)</f>
        <v>502</v>
      </c>
      <c r="J15" s="385"/>
      <c r="K15" s="393">
        <f t="shared" ref="K15:K26" ca="1" si="1">SUMIF($F$260:$K$607,F15,$K$260:$K$607)</f>
        <v>260</v>
      </c>
      <c r="L15" s="385"/>
      <c r="M15" s="393">
        <f t="shared" ref="M15:M26" ca="1" si="2">SUMIF($F$260:$M$607,F15,$M$260:$M$607)</f>
        <v>450</v>
      </c>
      <c r="N15" s="385"/>
      <c r="O15" s="393">
        <f t="shared" ref="O15:O26" ca="1" si="3">SUMIF($F$260:$O$607,F15,$O$260:$O$607)</f>
        <v>172</v>
      </c>
      <c r="P15" s="12"/>
    </row>
    <row r="16" spans="2:16" ht="14.4" outlineLevel="1" x14ac:dyDescent="0.3">
      <c r="B16" s="254" t="s">
        <v>481</v>
      </c>
      <c r="C16" s="255"/>
      <c r="D16" s="256"/>
      <c r="E16" s="91"/>
      <c r="F16" s="17" t="s">
        <v>19</v>
      </c>
      <c r="G16" s="378">
        <f t="shared" ca="1" si="0"/>
        <v>0</v>
      </c>
      <c r="H16" s="390" t="s">
        <v>20</v>
      </c>
      <c r="I16" s="393">
        <f t="shared" ref="I16:I26" ca="1" si="4">SUMIF($F$260:$I$607,F16,$I$260:$I$607)</f>
        <v>0</v>
      </c>
      <c r="J16" s="390" t="s">
        <v>20</v>
      </c>
      <c r="K16" s="393">
        <f t="shared" ca="1" si="1"/>
        <v>0</v>
      </c>
      <c r="L16" s="390" t="s">
        <v>20</v>
      </c>
      <c r="M16" s="393">
        <f t="shared" ca="1" si="2"/>
        <v>0</v>
      </c>
      <c r="N16" s="390" t="s">
        <v>20</v>
      </c>
      <c r="O16" s="393">
        <f t="shared" ca="1" si="3"/>
        <v>0</v>
      </c>
      <c r="P16" s="16" t="s">
        <v>20</v>
      </c>
    </row>
    <row r="17" spans="2:16" ht="14.4" outlineLevel="2" x14ac:dyDescent="0.3">
      <c r="C17" s="13" t="s">
        <v>487</v>
      </c>
      <c r="D17" s="14"/>
      <c r="E17" s="14"/>
      <c r="F17" s="17" t="s">
        <v>22</v>
      </c>
      <c r="G17" s="289">
        <f t="shared" ca="1" si="0"/>
        <v>0</v>
      </c>
      <c r="H17" s="16" t="s">
        <v>20</v>
      </c>
      <c r="I17" s="290">
        <f t="shared" ca="1" si="4"/>
        <v>0</v>
      </c>
      <c r="J17" s="16" t="s">
        <v>20</v>
      </c>
      <c r="K17" s="290">
        <f t="shared" ca="1" si="1"/>
        <v>0</v>
      </c>
      <c r="L17" s="16" t="s">
        <v>20</v>
      </c>
      <c r="M17" s="290">
        <f t="shared" ca="1" si="2"/>
        <v>0</v>
      </c>
      <c r="N17" s="16" t="s">
        <v>20</v>
      </c>
      <c r="O17" s="290">
        <f t="shared" ca="1" si="3"/>
        <v>0</v>
      </c>
      <c r="P17" s="16" t="s">
        <v>20</v>
      </c>
    </row>
    <row r="18" spans="2:16" ht="14.4" outlineLevel="3" x14ac:dyDescent="0.3">
      <c r="C18" s="34"/>
      <c r="D18" s="18" t="s">
        <v>23</v>
      </c>
      <c r="E18" s="256"/>
      <c r="F18" s="15" t="s">
        <v>24</v>
      </c>
      <c r="G18" s="289">
        <f t="shared" ca="1" si="0"/>
        <v>0</v>
      </c>
      <c r="H18" s="16" t="s">
        <v>20</v>
      </c>
      <c r="I18" s="290">
        <f t="shared" ca="1" si="4"/>
        <v>0</v>
      </c>
      <c r="J18" s="16" t="s">
        <v>20</v>
      </c>
      <c r="K18" s="290">
        <f t="shared" ca="1" si="1"/>
        <v>0</v>
      </c>
      <c r="L18" s="16" t="s">
        <v>20</v>
      </c>
      <c r="M18" s="290">
        <f t="shared" ca="1" si="2"/>
        <v>0</v>
      </c>
      <c r="N18" s="16" t="s">
        <v>20</v>
      </c>
      <c r="O18" s="290">
        <f t="shared" ca="1" si="3"/>
        <v>0</v>
      </c>
      <c r="P18" s="16" t="s">
        <v>20</v>
      </c>
    </row>
    <row r="19" spans="2:16" s="295" customFormat="1" ht="14.4" outlineLevel="4" x14ac:dyDescent="0.3">
      <c r="B19" s="291"/>
      <c r="C19" s="292"/>
      <c r="D19" s="292"/>
      <c r="E19" s="293" t="s">
        <v>25</v>
      </c>
      <c r="F19" s="257" t="s">
        <v>26</v>
      </c>
      <c r="G19" s="290">
        <f t="shared" ca="1" si="0"/>
        <v>0</v>
      </c>
      <c r="H19" s="294" t="s">
        <v>20</v>
      </c>
      <c r="I19" s="290">
        <f t="shared" ca="1" si="4"/>
        <v>0</v>
      </c>
      <c r="J19" s="294" t="s">
        <v>20</v>
      </c>
      <c r="K19" s="290">
        <f t="shared" ca="1" si="1"/>
        <v>0</v>
      </c>
      <c r="L19" s="294" t="s">
        <v>20</v>
      </c>
      <c r="M19" s="290">
        <f t="shared" ca="1" si="2"/>
        <v>0</v>
      </c>
      <c r="N19" s="294" t="s">
        <v>20</v>
      </c>
      <c r="O19" s="290">
        <f t="shared" ca="1" si="3"/>
        <v>0</v>
      </c>
      <c r="P19" s="294" t="s">
        <v>20</v>
      </c>
    </row>
    <row r="20" spans="2:16" ht="14.4" outlineLevel="4" x14ac:dyDescent="0.3">
      <c r="B20" s="13"/>
      <c r="E20" s="19" t="s">
        <v>27</v>
      </c>
      <c r="F20" s="257" t="s">
        <v>28</v>
      </c>
      <c r="G20" s="289">
        <f t="shared" ca="1" si="0"/>
        <v>0</v>
      </c>
      <c r="H20" s="16" t="s">
        <v>20</v>
      </c>
      <c r="I20" s="290">
        <f t="shared" ca="1" si="4"/>
        <v>0</v>
      </c>
      <c r="J20" s="16" t="s">
        <v>20</v>
      </c>
      <c r="K20" s="290">
        <f t="shared" ca="1" si="1"/>
        <v>0</v>
      </c>
      <c r="L20" s="16" t="s">
        <v>20</v>
      </c>
      <c r="M20" s="290">
        <f t="shared" ca="1" si="2"/>
        <v>0</v>
      </c>
      <c r="N20" s="16" t="s">
        <v>20</v>
      </c>
      <c r="O20" s="290">
        <f t="shared" ca="1" si="3"/>
        <v>0</v>
      </c>
      <c r="P20" s="16" t="s">
        <v>20</v>
      </c>
    </row>
    <row r="21" spans="2:16" s="288" customFormat="1" outlineLevel="1" x14ac:dyDescent="0.25">
      <c r="B21" s="254" t="s">
        <v>486</v>
      </c>
      <c r="C21" s="255"/>
      <c r="D21" s="256"/>
      <c r="E21" s="91"/>
      <c r="F21" s="17" t="s">
        <v>30</v>
      </c>
      <c r="G21" s="392">
        <f t="shared" ca="1" si="0"/>
        <v>1384</v>
      </c>
      <c r="H21" s="394"/>
      <c r="I21" s="392">
        <f t="shared" ca="1" si="4"/>
        <v>502</v>
      </c>
      <c r="J21" s="394"/>
      <c r="K21" s="392">
        <f t="shared" ca="1" si="1"/>
        <v>260</v>
      </c>
      <c r="L21" s="394"/>
      <c r="M21" s="392">
        <f t="shared" ca="1" si="2"/>
        <v>450</v>
      </c>
      <c r="N21" s="394"/>
      <c r="O21" s="392">
        <f t="shared" ca="1" si="3"/>
        <v>172</v>
      </c>
      <c r="P21" s="287"/>
    </row>
    <row r="22" spans="2:16" outlineLevel="2" x14ac:dyDescent="0.25">
      <c r="C22" s="296" t="s">
        <v>482</v>
      </c>
      <c r="D22" s="297"/>
      <c r="E22" s="91"/>
      <c r="F22" s="17" t="s">
        <v>32</v>
      </c>
      <c r="G22" s="378">
        <f t="shared" ca="1" si="0"/>
        <v>0</v>
      </c>
      <c r="H22" s="390" t="s">
        <v>20</v>
      </c>
      <c r="I22" s="378">
        <f t="shared" ca="1" si="4"/>
        <v>0</v>
      </c>
      <c r="J22" s="390" t="s">
        <v>20</v>
      </c>
      <c r="K22" s="378">
        <f t="shared" ca="1" si="1"/>
        <v>0</v>
      </c>
      <c r="L22" s="390" t="s">
        <v>20</v>
      </c>
      <c r="M22" s="378">
        <f t="shared" ca="1" si="2"/>
        <v>0</v>
      </c>
      <c r="N22" s="390" t="s">
        <v>20</v>
      </c>
      <c r="O22" s="378">
        <f t="shared" ca="1" si="3"/>
        <v>0</v>
      </c>
      <c r="P22" s="16" t="s">
        <v>20</v>
      </c>
    </row>
    <row r="23" spans="2:16" outlineLevel="3" x14ac:dyDescent="0.25">
      <c r="D23" s="18" t="s">
        <v>33</v>
      </c>
      <c r="E23" s="19"/>
      <c r="F23" s="15" t="s">
        <v>34</v>
      </c>
      <c r="G23" s="378">
        <f t="shared" ca="1" si="0"/>
        <v>0</v>
      </c>
      <c r="H23" s="390" t="s">
        <v>20</v>
      </c>
      <c r="I23" s="378">
        <f t="shared" ca="1" si="4"/>
        <v>0</v>
      </c>
      <c r="J23" s="390" t="s">
        <v>20</v>
      </c>
      <c r="K23" s="378">
        <f t="shared" ca="1" si="1"/>
        <v>0</v>
      </c>
      <c r="L23" s="390" t="s">
        <v>20</v>
      </c>
      <c r="M23" s="378">
        <f t="shared" ca="1" si="2"/>
        <v>0</v>
      </c>
      <c r="N23" s="390" t="s">
        <v>20</v>
      </c>
      <c r="O23" s="378">
        <f t="shared" ca="1" si="3"/>
        <v>0</v>
      </c>
      <c r="P23" s="16" t="s">
        <v>20</v>
      </c>
    </row>
    <row r="24" spans="2:16" outlineLevel="4" x14ac:dyDescent="0.25">
      <c r="B24" s="148"/>
      <c r="D24" s="19" t="s">
        <v>35</v>
      </c>
      <c r="E24" s="52"/>
      <c r="F24" s="258" t="s">
        <v>36</v>
      </c>
      <c r="G24" s="378">
        <f t="shared" ca="1" si="0"/>
        <v>0</v>
      </c>
      <c r="H24" s="390" t="s">
        <v>20</v>
      </c>
      <c r="I24" s="378">
        <f t="shared" ca="1" si="4"/>
        <v>0</v>
      </c>
      <c r="J24" s="390" t="s">
        <v>20</v>
      </c>
      <c r="K24" s="378">
        <f t="shared" ca="1" si="1"/>
        <v>0</v>
      </c>
      <c r="L24" s="390" t="s">
        <v>20</v>
      </c>
      <c r="M24" s="378">
        <f t="shared" ca="1" si="2"/>
        <v>0</v>
      </c>
      <c r="N24" s="390" t="s">
        <v>20</v>
      </c>
      <c r="O24" s="378">
        <f t="shared" ca="1" si="3"/>
        <v>0</v>
      </c>
      <c r="P24" s="16" t="s">
        <v>20</v>
      </c>
    </row>
    <row r="25" spans="2:16" ht="14.4" outlineLevel="5" x14ac:dyDescent="0.3">
      <c r="B25" s="24"/>
      <c r="C25" s="25"/>
      <c r="E25" s="26" t="s">
        <v>37</v>
      </c>
      <c r="F25" s="31" t="s">
        <v>38</v>
      </c>
      <c r="G25" s="378">
        <f t="shared" ca="1" si="0"/>
        <v>0</v>
      </c>
      <c r="H25" s="395" t="s">
        <v>20</v>
      </c>
      <c r="I25" s="393">
        <f t="shared" ca="1" si="4"/>
        <v>0</v>
      </c>
      <c r="J25" s="395" t="s">
        <v>20</v>
      </c>
      <c r="K25" s="393">
        <f t="shared" ca="1" si="1"/>
        <v>0</v>
      </c>
      <c r="L25" s="395" t="s">
        <v>20</v>
      </c>
      <c r="M25" s="393">
        <f t="shared" ca="1" si="2"/>
        <v>0</v>
      </c>
      <c r="N25" s="395" t="s">
        <v>20</v>
      </c>
      <c r="O25" s="393">
        <f t="shared" ca="1" si="3"/>
        <v>0</v>
      </c>
      <c r="P25" s="27" t="s">
        <v>20</v>
      </c>
    </row>
    <row r="26" spans="2:16" outlineLevel="4" x14ac:dyDescent="0.25">
      <c r="B26" s="148"/>
      <c r="D26" s="19" t="s">
        <v>39</v>
      </c>
      <c r="E26" s="52"/>
      <c r="F26" s="15" t="s">
        <v>40</v>
      </c>
      <c r="G26" s="378">
        <f t="shared" ca="1" si="0"/>
        <v>0</v>
      </c>
      <c r="H26" s="390" t="s">
        <v>20</v>
      </c>
      <c r="I26" s="378">
        <f t="shared" ca="1" si="4"/>
        <v>0</v>
      </c>
      <c r="J26" s="390" t="s">
        <v>20</v>
      </c>
      <c r="K26" s="378">
        <f t="shared" ca="1" si="1"/>
        <v>0</v>
      </c>
      <c r="L26" s="390" t="s">
        <v>20</v>
      </c>
      <c r="M26" s="378">
        <f t="shared" ca="1" si="2"/>
        <v>0</v>
      </c>
      <c r="N26" s="390" t="s">
        <v>20</v>
      </c>
      <c r="O26" s="378">
        <f t="shared" ca="1" si="3"/>
        <v>0</v>
      </c>
      <c r="P26" s="16" t="s">
        <v>20</v>
      </c>
    </row>
    <row r="27" spans="2:16" outlineLevel="5" x14ac:dyDescent="0.25">
      <c r="B27" s="148"/>
      <c r="C27" s="19"/>
      <c r="E27" s="52" t="s">
        <v>41</v>
      </c>
      <c r="F27" s="15" t="s">
        <v>42</v>
      </c>
      <c r="G27" s="396">
        <f t="shared" si="0"/>
        <v>0</v>
      </c>
      <c r="H27" s="396" t="s">
        <v>43</v>
      </c>
      <c r="I27" s="396" t="s">
        <v>43</v>
      </c>
      <c r="J27" s="396" t="s">
        <v>43</v>
      </c>
      <c r="K27" s="396" t="s">
        <v>43</v>
      </c>
      <c r="L27" s="396" t="s">
        <v>43</v>
      </c>
      <c r="M27" s="396" t="s">
        <v>43</v>
      </c>
      <c r="N27" s="396" t="s">
        <v>43</v>
      </c>
      <c r="O27" s="396" t="s">
        <v>43</v>
      </c>
      <c r="P27" s="14" t="s">
        <v>43</v>
      </c>
    </row>
    <row r="28" spans="2:16" outlineLevel="5" x14ac:dyDescent="0.25">
      <c r="B28" s="28"/>
      <c r="C28" s="29"/>
      <c r="E28" s="53" t="s">
        <v>44</v>
      </c>
      <c r="F28" s="31" t="s">
        <v>45</v>
      </c>
      <c r="G28" s="397">
        <f t="shared" si="0"/>
        <v>0</v>
      </c>
      <c r="H28" s="397" t="s">
        <v>43</v>
      </c>
      <c r="I28" s="397" t="s">
        <v>43</v>
      </c>
      <c r="J28" s="397" t="s">
        <v>43</v>
      </c>
      <c r="K28" s="397" t="s">
        <v>43</v>
      </c>
      <c r="L28" s="397" t="s">
        <v>43</v>
      </c>
      <c r="M28" s="397" t="s">
        <v>43</v>
      </c>
      <c r="N28" s="397" t="s">
        <v>43</v>
      </c>
      <c r="O28" s="397" t="s">
        <v>43</v>
      </c>
      <c r="P28" s="32" t="s">
        <v>43</v>
      </c>
    </row>
    <row r="29" spans="2:16" outlineLevel="4" x14ac:dyDescent="0.25">
      <c r="B29" s="18"/>
      <c r="D29" s="19" t="s">
        <v>46</v>
      </c>
      <c r="E29" s="52"/>
      <c r="F29" s="33" t="s">
        <v>47</v>
      </c>
      <c r="G29" s="378">
        <f t="shared" ca="1" si="0"/>
        <v>0</v>
      </c>
      <c r="H29" s="398" t="s">
        <v>20</v>
      </c>
      <c r="I29" s="378">
        <f t="shared" ref="I29:I92" ca="1" si="5">SUMIF($F$260:$I$607,F29,$I$260:$I$607)</f>
        <v>0</v>
      </c>
      <c r="J29" s="398" t="s">
        <v>20</v>
      </c>
      <c r="K29" s="378">
        <f t="shared" ref="K29:K68" ca="1" si="6">SUMIF($F$260:$K$607,F29,$K$260:$K$607)</f>
        <v>0</v>
      </c>
      <c r="L29" s="398" t="s">
        <v>20</v>
      </c>
      <c r="M29" s="378">
        <f t="shared" ref="M29:M68" ca="1" si="7">SUMIF($F$260:$M$607,F29,$M$260:$M$607)</f>
        <v>0</v>
      </c>
      <c r="N29" s="398" t="s">
        <v>20</v>
      </c>
      <c r="O29" s="378">
        <f t="shared" ref="O29:O68" ca="1" si="8">SUMIF($F$260:$O$607,F29,$O$260:$O$607)</f>
        <v>0</v>
      </c>
      <c r="P29" s="259" t="s">
        <v>20</v>
      </c>
    </row>
    <row r="30" spans="2:16" outlineLevel="4" x14ac:dyDescent="0.25">
      <c r="B30" s="18"/>
      <c r="D30" s="19" t="s">
        <v>48</v>
      </c>
      <c r="E30" s="52"/>
      <c r="F30" s="33" t="s">
        <v>49</v>
      </c>
      <c r="G30" s="378">
        <f t="shared" ca="1" si="0"/>
        <v>0</v>
      </c>
      <c r="H30" s="390" t="s">
        <v>20</v>
      </c>
      <c r="I30" s="378">
        <f t="shared" ca="1" si="5"/>
        <v>0</v>
      </c>
      <c r="J30" s="390" t="s">
        <v>20</v>
      </c>
      <c r="K30" s="378">
        <f t="shared" ca="1" si="6"/>
        <v>0</v>
      </c>
      <c r="L30" s="390" t="s">
        <v>20</v>
      </c>
      <c r="M30" s="378">
        <f t="shared" ca="1" si="7"/>
        <v>0</v>
      </c>
      <c r="N30" s="390" t="s">
        <v>20</v>
      </c>
      <c r="O30" s="378">
        <f t="shared" ca="1" si="8"/>
        <v>0</v>
      </c>
      <c r="P30" s="16" t="s">
        <v>20</v>
      </c>
    </row>
    <row r="31" spans="2:16" outlineLevel="3" x14ac:dyDescent="0.25">
      <c r="C31" s="19"/>
      <c r="D31" s="18" t="s">
        <v>484</v>
      </c>
      <c r="E31" s="52"/>
      <c r="F31" s="17" t="s">
        <v>50</v>
      </c>
      <c r="G31" s="378">
        <f t="shared" ca="1" si="0"/>
        <v>0</v>
      </c>
      <c r="H31" s="390" t="s">
        <v>20</v>
      </c>
      <c r="I31" s="378">
        <f t="shared" ca="1" si="5"/>
        <v>0</v>
      </c>
      <c r="J31" s="390" t="s">
        <v>20</v>
      </c>
      <c r="K31" s="378">
        <f t="shared" ca="1" si="6"/>
        <v>0</v>
      </c>
      <c r="L31" s="390" t="s">
        <v>20</v>
      </c>
      <c r="M31" s="378">
        <f t="shared" ca="1" si="7"/>
        <v>0</v>
      </c>
      <c r="N31" s="390" t="s">
        <v>20</v>
      </c>
      <c r="O31" s="378">
        <f t="shared" ca="1" si="8"/>
        <v>0</v>
      </c>
      <c r="P31" s="16" t="s">
        <v>20</v>
      </c>
    </row>
    <row r="32" spans="2:16" outlineLevel="4" x14ac:dyDescent="0.25">
      <c r="B32" s="18"/>
      <c r="D32" s="52"/>
      <c r="E32" s="19" t="s">
        <v>51</v>
      </c>
      <c r="F32" s="17" t="s">
        <v>52</v>
      </c>
      <c r="G32" s="378">
        <f t="shared" ca="1" si="0"/>
        <v>0</v>
      </c>
      <c r="H32" s="390" t="s">
        <v>20</v>
      </c>
      <c r="I32" s="378">
        <f t="shared" ca="1" si="5"/>
        <v>0</v>
      </c>
      <c r="J32" s="390" t="s">
        <v>20</v>
      </c>
      <c r="K32" s="378">
        <f t="shared" ca="1" si="6"/>
        <v>0</v>
      </c>
      <c r="L32" s="390" t="s">
        <v>20</v>
      </c>
      <c r="M32" s="378">
        <f t="shared" ca="1" si="7"/>
        <v>0</v>
      </c>
      <c r="N32" s="390" t="s">
        <v>20</v>
      </c>
      <c r="O32" s="378">
        <f t="shared" ca="1" si="8"/>
        <v>0</v>
      </c>
      <c r="P32" s="16" t="s">
        <v>20</v>
      </c>
    </row>
    <row r="33" spans="2:16" ht="15" customHeight="1" outlineLevel="2" x14ac:dyDescent="0.25">
      <c r="C33" s="298" t="s">
        <v>483</v>
      </c>
      <c r="D33" s="299"/>
      <c r="E33" s="300"/>
      <c r="F33" s="41" t="s">
        <v>54</v>
      </c>
      <c r="G33" s="378">
        <f t="shared" ca="1" si="0"/>
        <v>1384</v>
      </c>
      <c r="H33" s="385"/>
      <c r="I33" s="378">
        <f t="shared" ca="1" si="5"/>
        <v>502</v>
      </c>
      <c r="J33" s="385"/>
      <c r="K33" s="378">
        <f t="shared" ca="1" si="6"/>
        <v>260</v>
      </c>
      <c r="L33" s="385"/>
      <c r="M33" s="378">
        <f t="shared" ca="1" si="7"/>
        <v>450</v>
      </c>
      <c r="N33" s="385"/>
      <c r="O33" s="378">
        <f t="shared" ca="1" si="8"/>
        <v>172</v>
      </c>
      <c r="P33" s="12"/>
    </row>
    <row r="34" spans="2:16" ht="15" customHeight="1" outlineLevel="4" x14ac:dyDescent="0.25">
      <c r="C34" s="13"/>
      <c r="D34" s="13" t="s">
        <v>55</v>
      </c>
      <c r="E34" s="91"/>
      <c r="F34" s="35" t="s">
        <v>56</v>
      </c>
      <c r="G34" s="378">
        <f t="shared" ca="1" si="0"/>
        <v>1384</v>
      </c>
      <c r="H34" s="385"/>
      <c r="I34" s="378">
        <f t="shared" ca="1" si="5"/>
        <v>502</v>
      </c>
      <c r="J34" s="385"/>
      <c r="K34" s="378">
        <f t="shared" ca="1" si="6"/>
        <v>260</v>
      </c>
      <c r="L34" s="385"/>
      <c r="M34" s="378">
        <f t="shared" ca="1" si="7"/>
        <v>450</v>
      </c>
      <c r="N34" s="385"/>
      <c r="O34" s="378">
        <f t="shared" ca="1" si="8"/>
        <v>172</v>
      </c>
      <c r="P34" s="12"/>
    </row>
    <row r="35" spans="2:16" outlineLevel="5" x14ac:dyDescent="0.25">
      <c r="B35" s="148"/>
      <c r="E35" s="19" t="s">
        <v>57</v>
      </c>
      <c r="F35" s="15" t="s">
        <v>58</v>
      </c>
      <c r="G35" s="378">
        <f t="shared" ca="1" si="0"/>
        <v>0</v>
      </c>
      <c r="H35" s="390" t="s">
        <v>20</v>
      </c>
      <c r="I35" s="378">
        <f t="shared" ca="1" si="5"/>
        <v>0</v>
      </c>
      <c r="J35" s="390" t="s">
        <v>20</v>
      </c>
      <c r="K35" s="378">
        <f t="shared" ca="1" si="6"/>
        <v>0</v>
      </c>
      <c r="L35" s="390" t="s">
        <v>20</v>
      </c>
      <c r="M35" s="378">
        <f t="shared" ca="1" si="7"/>
        <v>0</v>
      </c>
      <c r="N35" s="390" t="s">
        <v>20</v>
      </c>
      <c r="O35" s="378">
        <f t="shared" ca="1" si="8"/>
        <v>0</v>
      </c>
      <c r="P35" s="16" t="s">
        <v>20</v>
      </c>
    </row>
    <row r="36" spans="2:16" outlineLevel="5" x14ac:dyDescent="0.25">
      <c r="B36" s="148"/>
      <c r="E36" s="19" t="s">
        <v>59</v>
      </c>
      <c r="F36" s="15" t="s">
        <v>60</v>
      </c>
      <c r="G36" s="378">
        <f ca="1">SUM(I36,K36,M36,O36)</f>
        <v>1384</v>
      </c>
      <c r="H36" s="390" t="s">
        <v>20</v>
      </c>
      <c r="I36" s="378">
        <f t="shared" ca="1" si="5"/>
        <v>502</v>
      </c>
      <c r="J36" s="390" t="s">
        <v>20</v>
      </c>
      <c r="K36" s="378">
        <f t="shared" ca="1" si="6"/>
        <v>260</v>
      </c>
      <c r="L36" s="390" t="s">
        <v>20</v>
      </c>
      <c r="M36" s="378">
        <f t="shared" ca="1" si="7"/>
        <v>450</v>
      </c>
      <c r="N36" s="390" t="s">
        <v>20</v>
      </c>
      <c r="O36" s="378">
        <f ca="1">SUMIF($F$260:$O$607,F36,$O$260:$O$607)</f>
        <v>172</v>
      </c>
      <c r="P36" s="16" t="s">
        <v>20</v>
      </c>
    </row>
    <row r="37" spans="2:16" ht="15" customHeight="1" outlineLevel="5" x14ac:dyDescent="0.25">
      <c r="B37" s="148"/>
      <c r="E37" s="19" t="s">
        <v>61</v>
      </c>
      <c r="F37" s="15" t="s">
        <v>62</v>
      </c>
      <c r="G37" s="378">
        <f t="shared" ca="1" si="0"/>
        <v>0</v>
      </c>
      <c r="H37" s="390" t="s">
        <v>20</v>
      </c>
      <c r="I37" s="378">
        <f t="shared" ca="1" si="5"/>
        <v>0</v>
      </c>
      <c r="J37" s="390" t="s">
        <v>20</v>
      </c>
      <c r="K37" s="378">
        <f t="shared" ca="1" si="6"/>
        <v>0</v>
      </c>
      <c r="L37" s="390" t="s">
        <v>20</v>
      </c>
      <c r="M37" s="378">
        <f t="shared" ca="1" si="7"/>
        <v>0</v>
      </c>
      <c r="N37" s="390" t="s">
        <v>20</v>
      </c>
      <c r="O37" s="378">
        <f t="shared" ca="1" si="8"/>
        <v>0</v>
      </c>
      <c r="P37" s="16" t="s">
        <v>20</v>
      </c>
    </row>
    <row r="38" spans="2:16" outlineLevel="5" x14ac:dyDescent="0.25">
      <c r="B38" s="148"/>
      <c r="E38" s="19" t="s">
        <v>63</v>
      </c>
      <c r="F38" s="15" t="s">
        <v>64</v>
      </c>
      <c r="G38" s="378">
        <f t="shared" ca="1" si="0"/>
        <v>0</v>
      </c>
      <c r="H38" s="385"/>
      <c r="I38" s="378">
        <f t="shared" ca="1" si="5"/>
        <v>0</v>
      </c>
      <c r="J38" s="385"/>
      <c r="K38" s="378">
        <f t="shared" ca="1" si="6"/>
        <v>0</v>
      </c>
      <c r="L38" s="385"/>
      <c r="M38" s="378">
        <f t="shared" ca="1" si="7"/>
        <v>0</v>
      </c>
      <c r="N38" s="385"/>
      <c r="O38" s="378">
        <f t="shared" ca="1" si="8"/>
        <v>0</v>
      </c>
      <c r="P38" s="12"/>
    </row>
    <row r="39" spans="2:16" outlineLevel="5" x14ac:dyDescent="0.25">
      <c r="B39" s="149"/>
      <c r="E39" s="19" t="s">
        <v>65</v>
      </c>
      <c r="F39" s="15" t="s">
        <v>66</v>
      </c>
      <c r="G39" s="378">
        <f t="shared" ca="1" si="0"/>
        <v>0</v>
      </c>
      <c r="H39" s="395"/>
      <c r="I39" s="378">
        <f t="shared" ca="1" si="5"/>
        <v>0</v>
      </c>
      <c r="J39" s="395"/>
      <c r="K39" s="378">
        <f t="shared" ca="1" si="6"/>
        <v>0</v>
      </c>
      <c r="L39" s="395"/>
      <c r="M39" s="378">
        <f t="shared" ca="1" si="7"/>
        <v>0</v>
      </c>
      <c r="N39" s="395" t="s">
        <v>20</v>
      </c>
      <c r="O39" s="378">
        <f t="shared" ca="1" si="8"/>
        <v>0</v>
      </c>
      <c r="P39" s="27" t="s">
        <v>20</v>
      </c>
    </row>
    <row r="40" spans="2:16" ht="14.25" customHeight="1" outlineLevel="5" x14ac:dyDescent="0.25">
      <c r="B40" s="150"/>
      <c r="E40" s="29" t="s">
        <v>67</v>
      </c>
      <c r="F40" s="15" t="s">
        <v>68</v>
      </c>
      <c r="G40" s="289">
        <f t="shared" ca="1" si="0"/>
        <v>0</v>
      </c>
      <c r="H40" s="16" t="s">
        <v>20</v>
      </c>
      <c r="I40" s="289">
        <f t="shared" ca="1" si="5"/>
        <v>0</v>
      </c>
      <c r="J40" s="16" t="s">
        <v>20</v>
      </c>
      <c r="K40" s="289">
        <f t="shared" ca="1" si="6"/>
        <v>0</v>
      </c>
      <c r="L40" s="16" t="s">
        <v>20</v>
      </c>
      <c r="M40" s="289">
        <f t="shared" ca="1" si="7"/>
        <v>0</v>
      </c>
      <c r="N40" s="16" t="s">
        <v>20</v>
      </c>
      <c r="O40" s="289">
        <f t="shared" ca="1" si="8"/>
        <v>0</v>
      </c>
      <c r="P40" s="16" t="s">
        <v>20</v>
      </c>
    </row>
    <row r="41" spans="2:16" ht="14.25" customHeight="1" outlineLevel="5" x14ac:dyDescent="0.25">
      <c r="B41" s="150"/>
      <c r="E41" s="19" t="s">
        <v>69</v>
      </c>
      <c r="F41" s="15" t="s">
        <v>70</v>
      </c>
      <c r="G41" s="289">
        <f t="shared" ca="1" si="0"/>
        <v>0</v>
      </c>
      <c r="H41" s="259" t="s">
        <v>20</v>
      </c>
      <c r="I41" s="289">
        <f t="shared" ca="1" si="5"/>
        <v>0</v>
      </c>
      <c r="J41" s="259" t="s">
        <v>20</v>
      </c>
      <c r="K41" s="289">
        <f t="shared" ca="1" si="6"/>
        <v>0</v>
      </c>
      <c r="L41" s="259" t="s">
        <v>20</v>
      </c>
      <c r="M41" s="289">
        <f t="shared" ca="1" si="7"/>
        <v>0</v>
      </c>
      <c r="N41" s="259" t="s">
        <v>20</v>
      </c>
      <c r="O41" s="289">
        <f t="shared" ca="1" si="8"/>
        <v>0</v>
      </c>
      <c r="P41" s="259" t="s">
        <v>20</v>
      </c>
    </row>
    <row r="42" spans="2:16" ht="14.25" customHeight="1" outlineLevel="5" x14ac:dyDescent="0.25">
      <c r="B42" s="150"/>
      <c r="E42" s="29" t="s">
        <v>71</v>
      </c>
      <c r="F42" s="15" t="s">
        <v>72</v>
      </c>
      <c r="G42" s="289">
        <f t="shared" ca="1" si="0"/>
        <v>0</v>
      </c>
      <c r="H42" s="16" t="s">
        <v>20</v>
      </c>
      <c r="I42" s="289">
        <f t="shared" ca="1" si="5"/>
        <v>0</v>
      </c>
      <c r="J42" s="16" t="s">
        <v>20</v>
      </c>
      <c r="K42" s="289">
        <f t="shared" ca="1" si="6"/>
        <v>0</v>
      </c>
      <c r="L42" s="16" t="s">
        <v>20</v>
      </c>
      <c r="M42" s="289">
        <f t="shared" ca="1" si="7"/>
        <v>0</v>
      </c>
      <c r="N42" s="16" t="s">
        <v>20</v>
      </c>
      <c r="O42" s="289">
        <f t="shared" ca="1" si="8"/>
        <v>0</v>
      </c>
      <c r="P42" s="16" t="s">
        <v>20</v>
      </c>
    </row>
    <row r="43" spans="2:16" outlineLevel="5" x14ac:dyDescent="0.25">
      <c r="B43" s="150"/>
      <c r="E43" s="19" t="s">
        <v>73</v>
      </c>
      <c r="F43" s="15" t="s">
        <v>74</v>
      </c>
      <c r="G43" s="289">
        <f t="shared" ca="1" si="0"/>
        <v>0</v>
      </c>
      <c r="H43" s="16" t="s">
        <v>20</v>
      </c>
      <c r="I43" s="289">
        <f t="shared" ca="1" si="5"/>
        <v>0</v>
      </c>
      <c r="J43" s="16" t="s">
        <v>20</v>
      </c>
      <c r="K43" s="289">
        <f t="shared" ca="1" si="6"/>
        <v>0</v>
      </c>
      <c r="L43" s="16" t="s">
        <v>20</v>
      </c>
      <c r="M43" s="289">
        <f t="shared" ca="1" si="7"/>
        <v>0</v>
      </c>
      <c r="N43" s="16" t="s">
        <v>20</v>
      </c>
      <c r="O43" s="289">
        <f t="shared" ca="1" si="8"/>
        <v>0</v>
      </c>
      <c r="P43" s="16" t="s">
        <v>20</v>
      </c>
    </row>
    <row r="44" spans="2:16" ht="14.25" customHeight="1" outlineLevel="5" x14ac:dyDescent="0.25">
      <c r="B44" s="150"/>
      <c r="E44" s="29" t="s">
        <v>75</v>
      </c>
      <c r="F44" s="15" t="s">
        <v>76</v>
      </c>
      <c r="G44" s="289">
        <f t="shared" ca="1" si="0"/>
        <v>0</v>
      </c>
      <c r="H44" s="16" t="s">
        <v>20</v>
      </c>
      <c r="I44" s="289">
        <f t="shared" ca="1" si="5"/>
        <v>0</v>
      </c>
      <c r="J44" s="16" t="s">
        <v>20</v>
      </c>
      <c r="K44" s="289">
        <f t="shared" ca="1" si="6"/>
        <v>0</v>
      </c>
      <c r="L44" s="16" t="s">
        <v>20</v>
      </c>
      <c r="M44" s="289">
        <f t="shared" ca="1" si="7"/>
        <v>0</v>
      </c>
      <c r="N44" s="16" t="s">
        <v>20</v>
      </c>
      <c r="O44" s="289">
        <f t="shared" ca="1" si="8"/>
        <v>0</v>
      </c>
      <c r="P44" s="16" t="s">
        <v>20</v>
      </c>
    </row>
    <row r="45" spans="2:16" ht="14.25" customHeight="1" outlineLevel="5" x14ac:dyDescent="0.25">
      <c r="B45" s="150"/>
      <c r="E45" s="19" t="s">
        <v>77</v>
      </c>
      <c r="F45" s="15" t="s">
        <v>78</v>
      </c>
      <c r="G45" s="289">
        <f t="shared" ca="1" si="0"/>
        <v>0</v>
      </c>
      <c r="H45" s="16" t="s">
        <v>20</v>
      </c>
      <c r="I45" s="289">
        <f t="shared" ca="1" si="5"/>
        <v>0</v>
      </c>
      <c r="J45" s="16" t="s">
        <v>20</v>
      </c>
      <c r="K45" s="289">
        <f t="shared" ca="1" si="6"/>
        <v>0</v>
      </c>
      <c r="L45" s="16" t="s">
        <v>20</v>
      </c>
      <c r="M45" s="289">
        <f t="shared" ca="1" si="7"/>
        <v>0</v>
      </c>
      <c r="N45" s="16" t="s">
        <v>20</v>
      </c>
      <c r="O45" s="289">
        <f t="shared" ca="1" si="8"/>
        <v>0</v>
      </c>
      <c r="P45" s="16" t="s">
        <v>20</v>
      </c>
    </row>
    <row r="46" spans="2:16" ht="14.25" customHeight="1" outlineLevel="5" x14ac:dyDescent="0.25">
      <c r="B46" s="150"/>
      <c r="E46" s="19" t="s">
        <v>79</v>
      </c>
      <c r="F46" s="15" t="s">
        <v>80</v>
      </c>
      <c r="G46" s="289">
        <f t="shared" ca="1" si="0"/>
        <v>0</v>
      </c>
      <c r="H46" s="16" t="s">
        <v>20</v>
      </c>
      <c r="I46" s="289">
        <f t="shared" ca="1" si="5"/>
        <v>0</v>
      </c>
      <c r="J46" s="16" t="s">
        <v>20</v>
      </c>
      <c r="K46" s="289">
        <f t="shared" ca="1" si="6"/>
        <v>0</v>
      </c>
      <c r="L46" s="16" t="s">
        <v>20</v>
      </c>
      <c r="M46" s="289">
        <f t="shared" ca="1" si="7"/>
        <v>0</v>
      </c>
      <c r="N46" s="16" t="s">
        <v>20</v>
      </c>
      <c r="O46" s="289">
        <f t="shared" ca="1" si="8"/>
        <v>0</v>
      </c>
      <c r="P46" s="16" t="s">
        <v>20</v>
      </c>
    </row>
    <row r="47" spans="2:16" outlineLevel="5" x14ac:dyDescent="0.25">
      <c r="B47" s="150"/>
      <c r="E47" s="19" t="s">
        <v>81</v>
      </c>
      <c r="F47" s="15" t="s">
        <v>82</v>
      </c>
      <c r="G47" s="289">
        <f t="shared" ca="1" si="0"/>
        <v>0</v>
      </c>
      <c r="H47" s="16" t="s">
        <v>20</v>
      </c>
      <c r="I47" s="289">
        <f t="shared" ca="1" si="5"/>
        <v>0</v>
      </c>
      <c r="J47" s="16" t="s">
        <v>20</v>
      </c>
      <c r="K47" s="289">
        <f t="shared" ca="1" si="6"/>
        <v>0</v>
      </c>
      <c r="L47" s="16" t="s">
        <v>20</v>
      </c>
      <c r="M47" s="289">
        <f t="shared" ca="1" si="7"/>
        <v>0</v>
      </c>
      <c r="N47" s="16" t="s">
        <v>20</v>
      </c>
      <c r="O47" s="289">
        <f t="shared" ca="1" si="8"/>
        <v>0</v>
      </c>
      <c r="P47" s="16" t="s">
        <v>20</v>
      </c>
    </row>
    <row r="48" spans="2:16" outlineLevel="5" x14ac:dyDescent="0.25">
      <c r="B48" s="149"/>
      <c r="E48" s="19" t="s">
        <v>83</v>
      </c>
      <c r="F48" s="35" t="s">
        <v>84</v>
      </c>
      <c r="G48" s="289">
        <f t="shared" ca="1" si="0"/>
        <v>0</v>
      </c>
      <c r="H48" s="16" t="s">
        <v>20</v>
      </c>
      <c r="I48" s="289">
        <f t="shared" ca="1" si="5"/>
        <v>0</v>
      </c>
      <c r="J48" s="16" t="s">
        <v>20</v>
      </c>
      <c r="K48" s="289">
        <f t="shared" ca="1" si="6"/>
        <v>0</v>
      </c>
      <c r="L48" s="16" t="s">
        <v>20</v>
      </c>
      <c r="M48" s="289">
        <f t="shared" ca="1" si="7"/>
        <v>0</v>
      </c>
      <c r="N48" s="16" t="s">
        <v>20</v>
      </c>
      <c r="O48" s="289">
        <f t="shared" ca="1" si="8"/>
        <v>0</v>
      </c>
      <c r="P48" s="16" t="s">
        <v>20</v>
      </c>
    </row>
    <row r="49" spans="2:16" outlineLevel="4" x14ac:dyDescent="0.25">
      <c r="C49" s="52"/>
      <c r="D49" s="148" t="s">
        <v>85</v>
      </c>
      <c r="E49" s="100"/>
      <c r="F49" s="15" t="s">
        <v>86</v>
      </c>
      <c r="G49" s="289">
        <f t="shared" ca="1" si="0"/>
        <v>0</v>
      </c>
      <c r="H49" s="16" t="s">
        <v>20</v>
      </c>
      <c r="I49" s="289">
        <f t="shared" ca="1" si="5"/>
        <v>0</v>
      </c>
      <c r="J49" s="16" t="s">
        <v>20</v>
      </c>
      <c r="K49" s="289">
        <f t="shared" ca="1" si="6"/>
        <v>0</v>
      </c>
      <c r="L49" s="16" t="s">
        <v>20</v>
      </c>
      <c r="M49" s="289">
        <f t="shared" ca="1" si="7"/>
        <v>0</v>
      </c>
      <c r="N49" s="16" t="s">
        <v>20</v>
      </c>
      <c r="O49" s="289">
        <f t="shared" ca="1" si="8"/>
        <v>0</v>
      </c>
      <c r="P49" s="16" t="s">
        <v>20</v>
      </c>
    </row>
    <row r="50" spans="2:16" outlineLevel="6" x14ac:dyDescent="0.25">
      <c r="B50" s="149"/>
      <c r="D50" s="52"/>
      <c r="E50" s="19" t="s">
        <v>87</v>
      </c>
      <c r="F50" s="15" t="s">
        <v>88</v>
      </c>
      <c r="G50" s="289">
        <f t="shared" ca="1" si="0"/>
        <v>0</v>
      </c>
      <c r="H50" s="16" t="s">
        <v>20</v>
      </c>
      <c r="I50" s="289">
        <f t="shared" ca="1" si="5"/>
        <v>0</v>
      </c>
      <c r="J50" s="16" t="s">
        <v>20</v>
      </c>
      <c r="K50" s="289">
        <f t="shared" ca="1" si="6"/>
        <v>0</v>
      </c>
      <c r="L50" s="16" t="s">
        <v>20</v>
      </c>
      <c r="M50" s="289">
        <f t="shared" ca="1" si="7"/>
        <v>0</v>
      </c>
      <c r="N50" s="16" t="s">
        <v>20</v>
      </c>
      <c r="O50" s="289">
        <f t="shared" ca="1" si="8"/>
        <v>0</v>
      </c>
      <c r="P50" s="16" t="s">
        <v>20</v>
      </c>
    </row>
    <row r="51" spans="2:16" outlineLevel="4" x14ac:dyDescent="0.25">
      <c r="D51" s="148" t="s">
        <v>89</v>
      </c>
      <c r="E51" s="52"/>
      <c r="F51" s="15" t="s">
        <v>90</v>
      </c>
      <c r="G51" s="289">
        <f t="shared" ca="1" si="0"/>
        <v>0</v>
      </c>
      <c r="H51" s="27" t="s">
        <v>20</v>
      </c>
      <c r="I51" s="289">
        <f t="shared" ca="1" si="5"/>
        <v>0</v>
      </c>
      <c r="J51" s="27" t="s">
        <v>20</v>
      </c>
      <c r="K51" s="289">
        <f t="shared" ca="1" si="6"/>
        <v>0</v>
      </c>
      <c r="L51" s="27" t="s">
        <v>20</v>
      </c>
      <c r="M51" s="289">
        <f t="shared" ca="1" si="7"/>
        <v>0</v>
      </c>
      <c r="N51" s="27" t="s">
        <v>20</v>
      </c>
      <c r="O51" s="289">
        <f t="shared" ca="1" si="8"/>
        <v>0</v>
      </c>
      <c r="P51" s="27" t="s">
        <v>20</v>
      </c>
    </row>
    <row r="52" spans="2:16" outlineLevel="6" x14ac:dyDescent="0.25">
      <c r="D52" s="148"/>
      <c r="E52" s="19" t="s">
        <v>91</v>
      </c>
      <c r="F52" s="15" t="s">
        <v>92</v>
      </c>
      <c r="G52" s="289">
        <f t="shared" ca="1" si="0"/>
        <v>0</v>
      </c>
      <c r="H52" s="16" t="s">
        <v>20</v>
      </c>
      <c r="I52" s="289">
        <f t="shared" ca="1" si="5"/>
        <v>0</v>
      </c>
      <c r="J52" s="16" t="s">
        <v>20</v>
      </c>
      <c r="K52" s="289">
        <f t="shared" ca="1" si="6"/>
        <v>0</v>
      </c>
      <c r="L52" s="16" t="s">
        <v>20</v>
      </c>
      <c r="M52" s="289">
        <f t="shared" ca="1" si="7"/>
        <v>0</v>
      </c>
      <c r="N52" s="16" t="s">
        <v>20</v>
      </c>
      <c r="O52" s="289">
        <f t="shared" ca="1" si="8"/>
        <v>0</v>
      </c>
      <c r="P52" s="16" t="s">
        <v>20</v>
      </c>
    </row>
    <row r="53" spans="2:16" outlineLevel="4" x14ac:dyDescent="0.25">
      <c r="D53" s="148" t="s">
        <v>93</v>
      </c>
      <c r="E53" s="52"/>
      <c r="F53" s="15" t="s">
        <v>94</v>
      </c>
      <c r="G53" s="289">
        <f t="shared" ca="1" si="0"/>
        <v>0</v>
      </c>
      <c r="H53" s="259" t="s">
        <v>20</v>
      </c>
      <c r="I53" s="289">
        <f t="shared" ca="1" si="5"/>
        <v>0</v>
      </c>
      <c r="J53" s="259" t="s">
        <v>20</v>
      </c>
      <c r="K53" s="289">
        <f t="shared" ca="1" si="6"/>
        <v>0</v>
      </c>
      <c r="L53" s="259" t="s">
        <v>20</v>
      </c>
      <c r="M53" s="289">
        <f t="shared" ca="1" si="7"/>
        <v>0</v>
      </c>
      <c r="N53" s="259" t="s">
        <v>20</v>
      </c>
      <c r="O53" s="289">
        <f t="shared" ca="1" si="8"/>
        <v>0</v>
      </c>
      <c r="P53" s="259" t="s">
        <v>20</v>
      </c>
    </row>
    <row r="54" spans="2:16" outlineLevel="6" x14ac:dyDescent="0.25">
      <c r="D54" s="148"/>
      <c r="E54" s="19" t="s">
        <v>95</v>
      </c>
      <c r="F54" s="15" t="s">
        <v>96</v>
      </c>
      <c r="G54" s="289">
        <f t="shared" ca="1" si="0"/>
        <v>0</v>
      </c>
      <c r="H54" s="16" t="s">
        <v>20</v>
      </c>
      <c r="I54" s="289">
        <f t="shared" ca="1" si="5"/>
        <v>0</v>
      </c>
      <c r="J54" s="16" t="s">
        <v>20</v>
      </c>
      <c r="K54" s="289">
        <f t="shared" ca="1" si="6"/>
        <v>0</v>
      </c>
      <c r="L54" s="16" t="s">
        <v>20</v>
      </c>
      <c r="M54" s="289">
        <f t="shared" ca="1" si="7"/>
        <v>0</v>
      </c>
      <c r="N54" s="16" t="s">
        <v>20</v>
      </c>
      <c r="O54" s="289">
        <f t="shared" ca="1" si="8"/>
        <v>0</v>
      </c>
      <c r="P54" s="16" t="s">
        <v>20</v>
      </c>
    </row>
    <row r="55" spans="2:16" outlineLevel="4" x14ac:dyDescent="0.25">
      <c r="D55" s="13" t="s">
        <v>485</v>
      </c>
      <c r="E55" s="13"/>
      <c r="F55" s="15" t="s">
        <v>97</v>
      </c>
      <c r="G55" s="289">
        <f t="shared" ca="1" si="0"/>
        <v>0</v>
      </c>
      <c r="H55" s="16" t="s">
        <v>20</v>
      </c>
      <c r="I55" s="289">
        <f t="shared" ca="1" si="5"/>
        <v>0</v>
      </c>
      <c r="J55" s="16" t="s">
        <v>20</v>
      </c>
      <c r="K55" s="289">
        <f t="shared" ca="1" si="6"/>
        <v>0</v>
      </c>
      <c r="L55" s="16" t="s">
        <v>20</v>
      </c>
      <c r="M55" s="289">
        <f t="shared" ca="1" si="7"/>
        <v>0</v>
      </c>
      <c r="N55" s="16" t="s">
        <v>20</v>
      </c>
      <c r="O55" s="289">
        <f t="shared" ca="1" si="8"/>
        <v>0</v>
      </c>
      <c r="P55" s="16" t="s">
        <v>20</v>
      </c>
    </row>
    <row r="56" spans="2:16" outlineLevel="5" x14ac:dyDescent="0.25">
      <c r="D56" s="18"/>
      <c r="E56" s="19" t="s">
        <v>98</v>
      </c>
      <c r="F56" s="15" t="s">
        <v>99</v>
      </c>
      <c r="G56" s="289">
        <f t="shared" ca="1" si="0"/>
        <v>0</v>
      </c>
      <c r="H56" s="16" t="s">
        <v>20</v>
      </c>
      <c r="I56" s="289">
        <f t="shared" ca="1" si="5"/>
        <v>0</v>
      </c>
      <c r="J56" s="16" t="s">
        <v>20</v>
      </c>
      <c r="K56" s="289">
        <f ca="1">SUMIF($F$260:$K$607,F56,$K$260:$K$607)</f>
        <v>0</v>
      </c>
      <c r="L56" s="16" t="s">
        <v>20</v>
      </c>
      <c r="M56" s="289">
        <f t="shared" ca="1" si="7"/>
        <v>0</v>
      </c>
      <c r="N56" s="16" t="s">
        <v>20</v>
      </c>
      <c r="O56" s="289">
        <f t="shared" ca="1" si="8"/>
        <v>0</v>
      </c>
      <c r="P56" s="16" t="s">
        <v>20</v>
      </c>
    </row>
    <row r="57" spans="2:16" ht="15" customHeight="1" outlineLevel="5" x14ac:dyDescent="0.25">
      <c r="D57" s="18"/>
      <c r="E57" s="19" t="s">
        <v>100</v>
      </c>
      <c r="F57" s="15" t="s">
        <v>101</v>
      </c>
      <c r="G57" s="289">
        <f t="shared" ca="1" si="0"/>
        <v>0</v>
      </c>
      <c r="H57" s="16" t="s">
        <v>20</v>
      </c>
      <c r="I57" s="289">
        <f t="shared" ca="1" si="5"/>
        <v>0</v>
      </c>
      <c r="J57" s="16" t="s">
        <v>20</v>
      </c>
      <c r="K57" s="289">
        <f t="shared" ca="1" si="6"/>
        <v>0</v>
      </c>
      <c r="L57" s="16" t="s">
        <v>20</v>
      </c>
      <c r="M57" s="289">
        <f t="shared" ca="1" si="7"/>
        <v>0</v>
      </c>
      <c r="N57" s="16" t="s">
        <v>20</v>
      </c>
      <c r="O57" s="289">
        <f t="shared" ca="1" si="8"/>
        <v>0</v>
      </c>
      <c r="P57" s="16" t="s">
        <v>20</v>
      </c>
    </row>
    <row r="58" spans="2:16" outlineLevel="5" x14ac:dyDescent="0.25">
      <c r="D58" s="18"/>
      <c r="E58" s="19" t="s">
        <v>102</v>
      </c>
      <c r="F58" s="15" t="s">
        <v>103</v>
      </c>
      <c r="G58" s="289">
        <f t="shared" ca="1" si="0"/>
        <v>0</v>
      </c>
      <c r="H58" s="16" t="s">
        <v>20</v>
      </c>
      <c r="I58" s="289">
        <f t="shared" ca="1" si="5"/>
        <v>0</v>
      </c>
      <c r="J58" s="16" t="s">
        <v>20</v>
      </c>
      <c r="K58" s="289">
        <f t="shared" ca="1" si="6"/>
        <v>0</v>
      </c>
      <c r="L58" s="16" t="s">
        <v>20</v>
      </c>
      <c r="M58" s="289">
        <f t="shared" ca="1" si="7"/>
        <v>0</v>
      </c>
      <c r="N58" s="16" t="s">
        <v>20</v>
      </c>
      <c r="O58" s="289">
        <f t="shared" ca="1" si="8"/>
        <v>0</v>
      </c>
      <c r="P58" s="16" t="s">
        <v>20</v>
      </c>
    </row>
    <row r="59" spans="2:16" outlineLevel="5" x14ac:dyDescent="0.25">
      <c r="D59" s="18"/>
      <c r="E59" s="19" t="s">
        <v>104</v>
      </c>
      <c r="F59" s="15" t="s">
        <v>105</v>
      </c>
      <c r="G59" s="289">
        <f t="shared" ca="1" si="0"/>
        <v>0</v>
      </c>
      <c r="H59" s="16" t="s">
        <v>20</v>
      </c>
      <c r="I59" s="289">
        <f t="shared" ca="1" si="5"/>
        <v>0</v>
      </c>
      <c r="J59" s="16" t="s">
        <v>20</v>
      </c>
      <c r="K59" s="289">
        <f t="shared" ca="1" si="6"/>
        <v>0</v>
      </c>
      <c r="L59" s="16" t="s">
        <v>20</v>
      </c>
      <c r="M59" s="289">
        <f t="shared" ca="1" si="7"/>
        <v>0</v>
      </c>
      <c r="N59" s="16" t="s">
        <v>20</v>
      </c>
      <c r="O59" s="289">
        <f t="shared" ca="1" si="8"/>
        <v>0</v>
      </c>
      <c r="P59" s="16" t="s">
        <v>20</v>
      </c>
    </row>
    <row r="60" spans="2:16" x14ac:dyDescent="0.25">
      <c r="B60" s="148" t="s">
        <v>106</v>
      </c>
      <c r="C60" s="130"/>
      <c r="D60" s="114"/>
      <c r="E60" s="114"/>
      <c r="F60" s="17" t="s">
        <v>107</v>
      </c>
      <c r="G60" s="289">
        <f ca="1">SUM(I60,K60,M60,O60)</f>
        <v>0</v>
      </c>
      <c r="H60" s="16" t="s">
        <v>20</v>
      </c>
      <c r="I60" s="289">
        <f t="shared" ca="1" si="5"/>
        <v>0</v>
      </c>
      <c r="J60" s="16" t="s">
        <v>20</v>
      </c>
      <c r="K60" s="289">
        <f t="shared" ca="1" si="6"/>
        <v>0</v>
      </c>
      <c r="L60" s="16" t="s">
        <v>20</v>
      </c>
      <c r="M60" s="289">
        <f t="shared" ca="1" si="7"/>
        <v>0</v>
      </c>
      <c r="N60" s="16" t="s">
        <v>20</v>
      </c>
      <c r="O60" s="289">
        <f t="shared" ca="1" si="8"/>
        <v>0</v>
      </c>
      <c r="P60" s="16" t="s">
        <v>20</v>
      </c>
    </row>
    <row r="61" spans="2:16" outlineLevel="1" collapsed="1" x14ac:dyDescent="0.25">
      <c r="B61" s="148" t="s">
        <v>108</v>
      </c>
      <c r="C61" s="52"/>
      <c r="D61" s="19"/>
      <c r="E61" s="19"/>
      <c r="F61" s="15" t="s">
        <v>109</v>
      </c>
      <c r="G61" s="289">
        <f t="shared" ca="1" si="0"/>
        <v>0</v>
      </c>
      <c r="H61" s="16" t="s">
        <v>20</v>
      </c>
      <c r="I61" s="289">
        <f t="shared" ca="1" si="5"/>
        <v>0</v>
      </c>
      <c r="J61" s="16" t="s">
        <v>20</v>
      </c>
      <c r="K61" s="289">
        <f t="shared" ca="1" si="6"/>
        <v>0</v>
      </c>
      <c r="L61" s="16" t="s">
        <v>20</v>
      </c>
      <c r="M61" s="289">
        <f t="shared" ca="1" si="7"/>
        <v>0</v>
      </c>
      <c r="N61" s="16" t="s">
        <v>20</v>
      </c>
      <c r="O61" s="289">
        <f t="shared" ca="1" si="8"/>
        <v>0</v>
      </c>
      <c r="P61" s="16" t="s">
        <v>20</v>
      </c>
    </row>
    <row r="62" spans="2:16" outlineLevel="1" x14ac:dyDescent="0.25">
      <c r="B62" s="148"/>
      <c r="C62" s="19" t="s">
        <v>110</v>
      </c>
      <c r="D62" s="52"/>
      <c r="E62" s="52"/>
      <c r="F62" s="15" t="s">
        <v>111</v>
      </c>
      <c r="G62" s="289">
        <f t="shared" ca="1" si="0"/>
        <v>0</v>
      </c>
      <c r="H62" s="16" t="s">
        <v>20</v>
      </c>
      <c r="I62" s="289">
        <f t="shared" ca="1" si="5"/>
        <v>0</v>
      </c>
      <c r="J62" s="16" t="s">
        <v>20</v>
      </c>
      <c r="K62" s="289">
        <f t="shared" ca="1" si="6"/>
        <v>0</v>
      </c>
      <c r="L62" s="16" t="s">
        <v>20</v>
      </c>
      <c r="M62" s="289">
        <f t="shared" ca="1" si="7"/>
        <v>0</v>
      </c>
      <c r="N62" s="16" t="s">
        <v>20</v>
      </c>
      <c r="O62" s="289">
        <f t="shared" ca="1" si="8"/>
        <v>0</v>
      </c>
      <c r="P62" s="16" t="s">
        <v>20</v>
      </c>
    </row>
    <row r="63" spans="2:16" outlineLevel="1" x14ac:dyDescent="0.25">
      <c r="B63" s="148"/>
      <c r="C63" s="19" t="s">
        <v>112</v>
      </c>
      <c r="D63" s="52"/>
      <c r="E63" s="52"/>
      <c r="F63" s="15" t="s">
        <v>113</v>
      </c>
      <c r="G63" s="289">
        <f t="shared" ca="1" si="0"/>
        <v>0</v>
      </c>
      <c r="H63" s="27" t="s">
        <v>20</v>
      </c>
      <c r="I63" s="289">
        <f t="shared" ca="1" si="5"/>
        <v>0</v>
      </c>
      <c r="J63" s="27" t="s">
        <v>20</v>
      </c>
      <c r="K63" s="289">
        <f t="shared" ca="1" si="6"/>
        <v>0</v>
      </c>
      <c r="L63" s="27" t="s">
        <v>20</v>
      </c>
      <c r="M63" s="289">
        <f t="shared" ca="1" si="7"/>
        <v>0</v>
      </c>
      <c r="N63" s="27" t="s">
        <v>20</v>
      </c>
      <c r="O63" s="289">
        <f t="shared" ca="1" si="8"/>
        <v>0</v>
      </c>
      <c r="P63" s="27" t="s">
        <v>20</v>
      </c>
    </row>
    <row r="64" spans="2:16" x14ac:dyDescent="0.25">
      <c r="B64" s="148" t="s">
        <v>114</v>
      </c>
      <c r="C64" s="130"/>
      <c r="D64" s="114"/>
      <c r="E64" s="114"/>
      <c r="F64" s="17" t="s">
        <v>115</v>
      </c>
      <c r="G64" s="289">
        <f ca="1">SUM(I64,K64,M64,O64)</f>
        <v>332</v>
      </c>
      <c r="H64" s="16" t="s">
        <v>20</v>
      </c>
      <c r="I64" s="289">
        <f t="shared" ca="1" si="5"/>
        <v>332</v>
      </c>
      <c r="J64" s="16" t="s">
        <v>20</v>
      </c>
      <c r="K64" s="289">
        <f t="shared" ca="1" si="6"/>
        <v>0</v>
      </c>
      <c r="L64" s="16" t="s">
        <v>20</v>
      </c>
      <c r="M64" s="289">
        <f t="shared" ca="1" si="7"/>
        <v>0</v>
      </c>
      <c r="N64" s="16" t="s">
        <v>20</v>
      </c>
      <c r="O64" s="289">
        <f t="shared" ca="1" si="8"/>
        <v>0</v>
      </c>
      <c r="P64" s="16" t="s">
        <v>20</v>
      </c>
    </row>
    <row r="65" spans="2:16" ht="15" customHeight="1" outlineLevel="1" x14ac:dyDescent="0.25">
      <c r="B65" s="151" t="s">
        <v>116</v>
      </c>
      <c r="C65" s="151"/>
      <c r="D65" s="37"/>
      <c r="E65" s="101"/>
      <c r="F65" s="15" t="s">
        <v>117</v>
      </c>
      <c r="G65" s="289">
        <f t="shared" ca="1" si="0"/>
        <v>332</v>
      </c>
      <c r="H65" s="27" t="s">
        <v>20</v>
      </c>
      <c r="I65" s="289">
        <f t="shared" ca="1" si="5"/>
        <v>332</v>
      </c>
      <c r="J65" s="27" t="s">
        <v>20</v>
      </c>
      <c r="K65" s="289">
        <f t="shared" ca="1" si="6"/>
        <v>0</v>
      </c>
      <c r="L65" s="27" t="s">
        <v>20</v>
      </c>
      <c r="M65" s="289">
        <f t="shared" ca="1" si="7"/>
        <v>0</v>
      </c>
      <c r="N65" s="27" t="s">
        <v>20</v>
      </c>
      <c r="O65" s="289">
        <f t="shared" ca="1" si="8"/>
        <v>0</v>
      </c>
      <c r="P65" s="27" t="s">
        <v>20</v>
      </c>
    </row>
    <row r="66" spans="2:16" ht="15" customHeight="1" outlineLevel="2" x14ac:dyDescent="0.25">
      <c r="B66" s="151"/>
      <c r="C66" s="79" t="s">
        <v>118</v>
      </c>
      <c r="D66" s="124"/>
      <c r="E66" s="102"/>
      <c r="F66" s="15" t="s">
        <v>119</v>
      </c>
      <c r="G66" s="289">
        <f t="shared" ca="1" si="0"/>
        <v>332</v>
      </c>
      <c r="H66" s="27" t="s">
        <v>20</v>
      </c>
      <c r="I66" s="289">
        <f t="shared" ca="1" si="5"/>
        <v>332</v>
      </c>
      <c r="J66" s="27" t="s">
        <v>20</v>
      </c>
      <c r="K66" s="289">
        <f t="shared" ca="1" si="6"/>
        <v>0</v>
      </c>
      <c r="L66" s="27" t="s">
        <v>20</v>
      </c>
      <c r="M66" s="289">
        <f t="shared" ca="1" si="7"/>
        <v>0</v>
      </c>
      <c r="N66" s="27" t="s">
        <v>20</v>
      </c>
      <c r="O66" s="289">
        <f t="shared" ca="1" si="8"/>
        <v>0</v>
      </c>
      <c r="P66" s="27" t="s">
        <v>20</v>
      </c>
    </row>
    <row r="67" spans="2:16" ht="33.75" customHeight="1" outlineLevel="3" x14ac:dyDescent="0.25">
      <c r="B67" s="151"/>
      <c r="C67" s="125"/>
      <c r="D67" s="103" t="s">
        <v>120</v>
      </c>
      <c r="E67" s="325"/>
      <c r="F67" s="15" t="s">
        <v>121</v>
      </c>
      <c r="G67" s="289">
        <f t="shared" ca="1" si="0"/>
        <v>332</v>
      </c>
      <c r="H67" s="16" t="s">
        <v>20</v>
      </c>
      <c r="I67" s="289">
        <f t="shared" ca="1" si="5"/>
        <v>332</v>
      </c>
      <c r="J67" s="16" t="s">
        <v>20</v>
      </c>
      <c r="K67" s="289">
        <f t="shared" ca="1" si="6"/>
        <v>0</v>
      </c>
      <c r="L67" s="16" t="s">
        <v>20</v>
      </c>
      <c r="M67" s="289">
        <f t="shared" ca="1" si="7"/>
        <v>0</v>
      </c>
      <c r="N67" s="16" t="s">
        <v>20</v>
      </c>
      <c r="O67" s="289">
        <f t="shared" ca="1" si="8"/>
        <v>0</v>
      </c>
      <c r="P67" s="16" t="s">
        <v>20</v>
      </c>
    </row>
    <row r="68" spans="2:16" outlineLevel="3" x14ac:dyDescent="0.25">
      <c r="B68" s="151"/>
      <c r="C68" s="125"/>
      <c r="D68" s="103" t="s">
        <v>122</v>
      </c>
      <c r="E68" s="103"/>
      <c r="F68" s="15" t="s">
        <v>123</v>
      </c>
      <c r="G68" s="289">
        <f t="shared" ca="1" si="0"/>
        <v>0</v>
      </c>
      <c r="H68" s="27" t="s">
        <v>20</v>
      </c>
      <c r="I68" s="289">
        <f t="shared" ca="1" si="5"/>
        <v>0</v>
      </c>
      <c r="J68" s="27" t="s">
        <v>20</v>
      </c>
      <c r="K68" s="289">
        <f t="shared" ca="1" si="6"/>
        <v>0</v>
      </c>
      <c r="L68" s="27" t="s">
        <v>20</v>
      </c>
      <c r="M68" s="289">
        <f t="shared" ca="1" si="7"/>
        <v>0</v>
      </c>
      <c r="N68" s="27" t="s">
        <v>20</v>
      </c>
      <c r="O68" s="289">
        <f t="shared" ca="1" si="8"/>
        <v>0</v>
      </c>
      <c r="P68" s="27" t="s">
        <v>20</v>
      </c>
    </row>
    <row r="69" spans="2:16" ht="15" customHeight="1" outlineLevel="2" x14ac:dyDescent="0.25">
      <c r="B69" s="38"/>
      <c r="C69" s="29" t="s">
        <v>124</v>
      </c>
      <c r="D69" s="92"/>
      <c r="E69" s="70"/>
      <c r="F69" s="39" t="s">
        <v>125</v>
      </c>
      <c r="G69" s="32">
        <f t="shared" si="0"/>
        <v>0</v>
      </c>
      <c r="H69" s="32" t="s">
        <v>43</v>
      </c>
      <c r="I69" s="32" t="s">
        <v>43</v>
      </c>
      <c r="J69" s="32" t="s">
        <v>43</v>
      </c>
      <c r="K69" s="32" t="s">
        <v>43</v>
      </c>
      <c r="L69" s="32" t="s">
        <v>43</v>
      </c>
      <c r="M69" s="32" t="s">
        <v>43</v>
      </c>
      <c r="N69" s="32" t="s">
        <v>43</v>
      </c>
      <c r="O69" s="32" t="s">
        <v>43</v>
      </c>
      <c r="P69" s="32" t="s">
        <v>43</v>
      </c>
    </row>
    <row r="70" spans="2:16" outlineLevel="1" collapsed="1" x14ac:dyDescent="0.25">
      <c r="B70" s="24" t="s">
        <v>126</v>
      </c>
      <c r="C70" s="126"/>
      <c r="D70" s="104"/>
      <c r="E70" s="104"/>
      <c r="F70" s="15" t="s">
        <v>127</v>
      </c>
      <c r="G70" s="289">
        <f t="shared" ca="1" si="0"/>
        <v>0</v>
      </c>
      <c r="H70" s="27" t="s">
        <v>20</v>
      </c>
      <c r="I70" s="289">
        <f t="shared" ca="1" si="5"/>
        <v>0</v>
      </c>
      <c r="J70" s="27" t="s">
        <v>20</v>
      </c>
      <c r="K70" s="289">
        <f ca="1">SUMIF($F$260:$K$607,F70,$K$260:$K$607)</f>
        <v>0</v>
      </c>
      <c r="L70" s="27" t="s">
        <v>20</v>
      </c>
      <c r="M70" s="289">
        <f ca="1">SUMIF($F$260:$M$607,F70,$M$260:$M$607)</f>
        <v>0</v>
      </c>
      <c r="N70" s="27" t="s">
        <v>20</v>
      </c>
      <c r="O70" s="289">
        <f ca="1">SUMIF($F$260:$O$607,F70,$O$260:$O$607)</f>
        <v>0</v>
      </c>
      <c r="P70" s="27" t="s">
        <v>20</v>
      </c>
    </row>
    <row r="71" spans="2:16" ht="15" customHeight="1" outlineLevel="1" x14ac:dyDescent="0.25">
      <c r="B71" s="38"/>
      <c r="C71" s="29" t="s">
        <v>128</v>
      </c>
      <c r="D71" s="92"/>
      <c r="E71" s="70"/>
      <c r="F71" s="39" t="s">
        <v>129</v>
      </c>
      <c r="G71" s="289">
        <f t="shared" ca="1" si="0"/>
        <v>0</v>
      </c>
      <c r="H71" s="27" t="s">
        <v>20</v>
      </c>
      <c r="I71" s="289">
        <f t="shared" ca="1" si="5"/>
        <v>0</v>
      </c>
      <c r="J71" s="27" t="s">
        <v>20</v>
      </c>
      <c r="K71" s="289">
        <f ca="1">SUMIF($F$260:$K$607,F71,$K$260:$K$607)</f>
        <v>0</v>
      </c>
      <c r="L71" s="27" t="s">
        <v>20</v>
      </c>
      <c r="M71" s="289">
        <f ca="1">SUMIF($F$260:$M$607,F71,$M$260:$M$607)</f>
        <v>0</v>
      </c>
      <c r="N71" s="27" t="s">
        <v>20</v>
      </c>
      <c r="O71" s="289">
        <f ca="1">SUMIF($F$260:$O$607,F71,$O$260:$O$607)</f>
        <v>0</v>
      </c>
      <c r="P71" s="27" t="s">
        <v>20</v>
      </c>
    </row>
    <row r="72" spans="2:16" ht="15" customHeight="1" outlineLevel="1" x14ac:dyDescent="0.25">
      <c r="B72" s="38"/>
      <c r="C72" s="29" t="s">
        <v>130</v>
      </c>
      <c r="D72" s="92"/>
      <c r="E72" s="70"/>
      <c r="F72" s="39" t="s">
        <v>131</v>
      </c>
      <c r="G72" s="32">
        <f t="shared" si="0"/>
        <v>0</v>
      </c>
      <c r="H72" s="32" t="s">
        <v>43</v>
      </c>
      <c r="I72" s="32" t="s">
        <v>43</v>
      </c>
      <c r="J72" s="32" t="s">
        <v>43</v>
      </c>
      <c r="K72" s="32" t="s">
        <v>43</v>
      </c>
      <c r="L72" s="32" t="s">
        <v>43</v>
      </c>
      <c r="M72" s="32" t="s">
        <v>43</v>
      </c>
      <c r="N72" s="32" t="s">
        <v>43</v>
      </c>
      <c r="O72" s="32" t="s">
        <v>43</v>
      </c>
      <c r="P72" s="32" t="s">
        <v>43</v>
      </c>
    </row>
    <row r="73" spans="2:16" x14ac:dyDescent="0.25">
      <c r="B73" s="148" t="s">
        <v>132</v>
      </c>
      <c r="C73" s="130"/>
      <c r="D73" s="114"/>
      <c r="E73" s="114"/>
      <c r="F73" s="17" t="s">
        <v>133</v>
      </c>
      <c r="G73" s="289">
        <f ca="1">SUM(I73,K73,M73,O73)</f>
        <v>0</v>
      </c>
      <c r="H73" s="16" t="s">
        <v>20</v>
      </c>
      <c r="I73" s="289">
        <f t="shared" ca="1" si="5"/>
        <v>0</v>
      </c>
      <c r="J73" s="16" t="s">
        <v>20</v>
      </c>
      <c r="K73" s="289">
        <f t="shared" ref="K73:K95" ca="1" si="9">SUMIF($F$260:$K$607,F73,$K$260:$K$607)</f>
        <v>0</v>
      </c>
      <c r="L73" s="16" t="s">
        <v>20</v>
      </c>
      <c r="M73" s="289">
        <f t="shared" ref="M73:M95" ca="1" si="10">SUMIF($F$260:$M$607,F73,$M$260:$M$607)</f>
        <v>0</v>
      </c>
      <c r="N73" s="16" t="s">
        <v>20</v>
      </c>
      <c r="O73" s="289">
        <f t="shared" ref="O73:O95" ca="1" si="11">SUMIF($F$260:$O$607,F73,$O$260:$O$607)</f>
        <v>0</v>
      </c>
      <c r="P73" s="16" t="s">
        <v>20</v>
      </c>
    </row>
    <row r="74" spans="2:16" ht="30.75" customHeight="1" outlineLevel="1" collapsed="1" x14ac:dyDescent="0.25">
      <c r="B74" s="152" t="s">
        <v>134</v>
      </c>
      <c r="C74" s="152"/>
      <c r="D74" s="132"/>
      <c r="E74" s="105"/>
      <c r="F74" s="17" t="s">
        <v>135</v>
      </c>
      <c r="G74" s="289">
        <f t="shared" ca="1" si="0"/>
        <v>0</v>
      </c>
      <c r="H74" s="16" t="s">
        <v>20</v>
      </c>
      <c r="I74" s="289">
        <f t="shared" ca="1" si="5"/>
        <v>0</v>
      </c>
      <c r="J74" s="16" t="s">
        <v>20</v>
      </c>
      <c r="K74" s="289">
        <f t="shared" ca="1" si="9"/>
        <v>0</v>
      </c>
      <c r="L74" s="16" t="s">
        <v>20</v>
      </c>
      <c r="M74" s="289">
        <f t="shared" ca="1" si="10"/>
        <v>0</v>
      </c>
      <c r="N74" s="16" t="s">
        <v>20</v>
      </c>
      <c r="O74" s="289">
        <f t="shared" ca="1" si="11"/>
        <v>0</v>
      </c>
      <c r="P74" s="16" t="s">
        <v>20</v>
      </c>
    </row>
    <row r="75" spans="2:16" ht="14.25" customHeight="1" outlineLevel="1" x14ac:dyDescent="0.25">
      <c r="B75" s="156" t="s">
        <v>136</v>
      </c>
      <c r="C75" s="156"/>
      <c r="D75" s="301"/>
      <c r="E75" s="302"/>
      <c r="F75" s="15" t="s">
        <v>137</v>
      </c>
      <c r="G75" s="289">
        <f t="shared" ca="1" si="0"/>
        <v>0</v>
      </c>
      <c r="H75" s="16" t="s">
        <v>20</v>
      </c>
      <c r="I75" s="289">
        <f t="shared" ca="1" si="5"/>
        <v>0</v>
      </c>
      <c r="J75" s="16" t="s">
        <v>20</v>
      </c>
      <c r="K75" s="289">
        <f t="shared" ca="1" si="9"/>
        <v>0</v>
      </c>
      <c r="L75" s="16" t="s">
        <v>20</v>
      </c>
      <c r="M75" s="289">
        <f t="shared" ca="1" si="10"/>
        <v>0</v>
      </c>
      <c r="N75" s="16" t="s">
        <v>20</v>
      </c>
      <c r="O75" s="289">
        <f t="shared" ca="1" si="11"/>
        <v>0</v>
      </c>
      <c r="P75" s="16" t="s">
        <v>20</v>
      </c>
    </row>
    <row r="76" spans="2:16" outlineLevel="2" x14ac:dyDescent="0.25">
      <c r="B76" s="156"/>
      <c r="C76" s="19" t="s">
        <v>138</v>
      </c>
      <c r="D76" s="19"/>
      <c r="E76" s="19"/>
      <c r="F76" s="15" t="s">
        <v>139</v>
      </c>
      <c r="G76" s="289">
        <f t="shared" ca="1" si="0"/>
        <v>0</v>
      </c>
      <c r="H76" s="16" t="s">
        <v>20</v>
      </c>
      <c r="I76" s="289">
        <f t="shared" ca="1" si="5"/>
        <v>0</v>
      </c>
      <c r="J76" s="16" t="s">
        <v>20</v>
      </c>
      <c r="K76" s="289">
        <f t="shared" ca="1" si="9"/>
        <v>0</v>
      </c>
      <c r="L76" s="16" t="s">
        <v>20</v>
      </c>
      <c r="M76" s="289">
        <f t="shared" ca="1" si="10"/>
        <v>0</v>
      </c>
      <c r="N76" s="16" t="s">
        <v>20</v>
      </c>
      <c r="O76" s="289">
        <f t="shared" ca="1" si="11"/>
        <v>0</v>
      </c>
      <c r="P76" s="16" t="s">
        <v>20</v>
      </c>
    </row>
    <row r="77" spans="2:16" ht="14.25" customHeight="1" outlineLevel="2" x14ac:dyDescent="0.25">
      <c r="B77" s="156"/>
      <c r="C77" s="167" t="s">
        <v>140</v>
      </c>
      <c r="D77" s="137"/>
      <c r="E77" s="110"/>
      <c r="F77" s="15" t="s">
        <v>141</v>
      </c>
      <c r="G77" s="289">
        <f t="shared" ca="1" si="0"/>
        <v>0</v>
      </c>
      <c r="H77" s="16" t="s">
        <v>20</v>
      </c>
      <c r="I77" s="289">
        <f t="shared" ca="1" si="5"/>
        <v>0</v>
      </c>
      <c r="J77" s="16" t="s">
        <v>20</v>
      </c>
      <c r="K77" s="289">
        <f t="shared" ca="1" si="9"/>
        <v>0</v>
      </c>
      <c r="L77" s="16" t="s">
        <v>20</v>
      </c>
      <c r="M77" s="289">
        <f t="shared" ca="1" si="10"/>
        <v>0</v>
      </c>
      <c r="N77" s="16" t="s">
        <v>20</v>
      </c>
      <c r="O77" s="289">
        <f t="shared" ca="1" si="11"/>
        <v>0</v>
      </c>
      <c r="P77" s="16" t="s">
        <v>20</v>
      </c>
    </row>
    <row r="78" spans="2:16" ht="14.25" customHeight="1" outlineLevel="2" x14ac:dyDescent="0.25">
      <c r="B78" s="156"/>
      <c r="C78" s="167" t="s">
        <v>142</v>
      </c>
      <c r="D78" s="137"/>
      <c r="E78" s="110"/>
      <c r="F78" s="15" t="s">
        <v>143</v>
      </c>
      <c r="G78" s="289">
        <f t="shared" ca="1" si="0"/>
        <v>0</v>
      </c>
      <c r="H78" s="16" t="s">
        <v>20</v>
      </c>
      <c r="I78" s="289">
        <f t="shared" ca="1" si="5"/>
        <v>0</v>
      </c>
      <c r="J78" s="16" t="s">
        <v>20</v>
      </c>
      <c r="K78" s="289">
        <f t="shared" ca="1" si="9"/>
        <v>0</v>
      </c>
      <c r="L78" s="16" t="s">
        <v>20</v>
      </c>
      <c r="M78" s="289">
        <f t="shared" ca="1" si="10"/>
        <v>0</v>
      </c>
      <c r="N78" s="16" t="s">
        <v>20</v>
      </c>
      <c r="O78" s="289">
        <f t="shared" ca="1" si="11"/>
        <v>0</v>
      </c>
      <c r="P78" s="16" t="s">
        <v>20</v>
      </c>
    </row>
    <row r="79" spans="2:16" ht="14.25" customHeight="1" outlineLevel="2" x14ac:dyDescent="0.25">
      <c r="B79" s="69"/>
      <c r="C79" s="19" t="s">
        <v>144</v>
      </c>
      <c r="D79" s="22"/>
      <c r="E79" s="19"/>
      <c r="F79" s="39" t="s">
        <v>145</v>
      </c>
      <c r="G79" s="289">
        <f t="shared" ref="G79:G142" ca="1" si="12">SUM(I79,K79,M79,O79)</f>
        <v>0</v>
      </c>
      <c r="H79" s="16" t="s">
        <v>20</v>
      </c>
      <c r="I79" s="289">
        <f t="shared" ca="1" si="5"/>
        <v>0</v>
      </c>
      <c r="J79" s="16" t="s">
        <v>20</v>
      </c>
      <c r="K79" s="289">
        <f t="shared" ca="1" si="9"/>
        <v>0</v>
      </c>
      <c r="L79" s="16" t="s">
        <v>20</v>
      </c>
      <c r="M79" s="289">
        <f t="shared" ca="1" si="10"/>
        <v>0</v>
      </c>
      <c r="N79" s="16" t="s">
        <v>20</v>
      </c>
      <c r="O79" s="289">
        <f t="shared" ca="1" si="11"/>
        <v>0</v>
      </c>
      <c r="P79" s="16" t="s">
        <v>20</v>
      </c>
    </row>
    <row r="80" spans="2:16" ht="14.25" customHeight="1" outlineLevel="1" collapsed="1" x14ac:dyDescent="0.25">
      <c r="B80" s="155" t="s">
        <v>146</v>
      </c>
      <c r="C80" s="155"/>
      <c r="D80" s="303"/>
      <c r="E80" s="269"/>
      <c r="F80" s="20" t="s">
        <v>147</v>
      </c>
      <c r="G80" s="289">
        <f t="shared" ca="1" si="12"/>
        <v>0</v>
      </c>
      <c r="H80" s="16" t="s">
        <v>20</v>
      </c>
      <c r="I80" s="289">
        <f t="shared" ca="1" si="5"/>
        <v>0</v>
      </c>
      <c r="J80" s="16" t="s">
        <v>20</v>
      </c>
      <c r="K80" s="289">
        <f t="shared" ca="1" si="9"/>
        <v>0</v>
      </c>
      <c r="L80" s="16" t="s">
        <v>20</v>
      </c>
      <c r="M80" s="289">
        <f t="shared" ca="1" si="10"/>
        <v>0</v>
      </c>
      <c r="N80" s="16" t="s">
        <v>20</v>
      </c>
      <c r="O80" s="289">
        <f t="shared" ca="1" si="11"/>
        <v>0</v>
      </c>
      <c r="P80" s="16" t="s">
        <v>20</v>
      </c>
    </row>
    <row r="81" spans="2:16" outlineLevel="1" x14ac:dyDescent="0.25">
      <c r="B81" s="18"/>
      <c r="C81" s="19" t="s">
        <v>148</v>
      </c>
      <c r="D81" s="52"/>
      <c r="E81" s="52"/>
      <c r="F81" s="15" t="s">
        <v>149</v>
      </c>
      <c r="G81" s="289">
        <f t="shared" ca="1" si="12"/>
        <v>0</v>
      </c>
      <c r="H81" s="27" t="s">
        <v>20</v>
      </c>
      <c r="I81" s="289">
        <f t="shared" ca="1" si="5"/>
        <v>0</v>
      </c>
      <c r="J81" s="27" t="s">
        <v>20</v>
      </c>
      <c r="K81" s="289">
        <f t="shared" ca="1" si="9"/>
        <v>0</v>
      </c>
      <c r="L81" s="27" t="s">
        <v>20</v>
      </c>
      <c r="M81" s="289">
        <f t="shared" ca="1" si="10"/>
        <v>0</v>
      </c>
      <c r="N81" s="27" t="s">
        <v>20</v>
      </c>
      <c r="O81" s="289">
        <f t="shared" ca="1" si="11"/>
        <v>0</v>
      </c>
      <c r="P81" s="27" t="s">
        <v>20</v>
      </c>
    </row>
    <row r="82" spans="2:16" ht="15" customHeight="1" outlineLevel="1" x14ac:dyDescent="0.25">
      <c r="B82" s="18"/>
      <c r="C82" s="19" t="s">
        <v>150</v>
      </c>
      <c r="D82" s="22"/>
      <c r="E82" s="61"/>
      <c r="F82" s="15" t="s">
        <v>151</v>
      </c>
      <c r="G82" s="289">
        <f t="shared" ca="1" si="12"/>
        <v>0</v>
      </c>
      <c r="H82" s="16" t="s">
        <v>20</v>
      </c>
      <c r="I82" s="289">
        <f t="shared" ca="1" si="5"/>
        <v>0</v>
      </c>
      <c r="J82" s="16" t="s">
        <v>20</v>
      </c>
      <c r="K82" s="289">
        <f t="shared" ca="1" si="9"/>
        <v>0</v>
      </c>
      <c r="L82" s="16" t="s">
        <v>20</v>
      </c>
      <c r="M82" s="289">
        <f t="shared" ca="1" si="10"/>
        <v>0</v>
      </c>
      <c r="N82" s="16" t="s">
        <v>20</v>
      </c>
      <c r="O82" s="289">
        <f t="shared" ca="1" si="11"/>
        <v>0</v>
      </c>
      <c r="P82" s="16" t="s">
        <v>20</v>
      </c>
    </row>
    <row r="83" spans="2:16" ht="15" customHeight="1" outlineLevel="1" x14ac:dyDescent="0.25">
      <c r="B83" s="18"/>
      <c r="C83" s="19" t="s">
        <v>152</v>
      </c>
      <c r="D83" s="22"/>
      <c r="E83" s="61"/>
      <c r="F83" s="15" t="s">
        <v>153</v>
      </c>
      <c r="G83" s="289">
        <f t="shared" ca="1" si="12"/>
        <v>0</v>
      </c>
      <c r="H83" s="27" t="s">
        <v>20</v>
      </c>
      <c r="I83" s="289">
        <f t="shared" ca="1" si="5"/>
        <v>0</v>
      </c>
      <c r="J83" s="27" t="s">
        <v>20</v>
      </c>
      <c r="K83" s="289">
        <f t="shared" ca="1" si="9"/>
        <v>0</v>
      </c>
      <c r="L83" s="27" t="s">
        <v>20</v>
      </c>
      <c r="M83" s="289">
        <f t="shared" ca="1" si="10"/>
        <v>0</v>
      </c>
      <c r="N83" s="27" t="s">
        <v>20</v>
      </c>
      <c r="O83" s="289">
        <f t="shared" ca="1" si="11"/>
        <v>0</v>
      </c>
      <c r="P83" s="27" t="s">
        <v>20</v>
      </c>
    </row>
    <row r="84" spans="2:16" ht="15" customHeight="1" outlineLevel="1" x14ac:dyDescent="0.25">
      <c r="B84" s="18"/>
      <c r="C84" s="19" t="s">
        <v>154</v>
      </c>
      <c r="D84" s="22"/>
      <c r="E84" s="61"/>
      <c r="F84" s="15" t="s">
        <v>155</v>
      </c>
      <c r="G84" s="289">
        <f t="shared" ca="1" si="12"/>
        <v>0</v>
      </c>
      <c r="H84" s="27" t="s">
        <v>20</v>
      </c>
      <c r="I84" s="289">
        <f t="shared" ca="1" si="5"/>
        <v>0</v>
      </c>
      <c r="J84" s="27" t="s">
        <v>20</v>
      </c>
      <c r="K84" s="289">
        <f t="shared" ca="1" si="9"/>
        <v>0</v>
      </c>
      <c r="L84" s="27" t="s">
        <v>20</v>
      </c>
      <c r="M84" s="289">
        <f t="shared" ca="1" si="10"/>
        <v>0</v>
      </c>
      <c r="N84" s="27" t="s">
        <v>20</v>
      </c>
      <c r="O84" s="289">
        <f t="shared" ca="1" si="11"/>
        <v>0</v>
      </c>
      <c r="P84" s="27" t="s">
        <v>20</v>
      </c>
    </row>
    <row r="85" spans="2:16" ht="15" customHeight="1" outlineLevel="1" x14ac:dyDescent="0.25">
      <c r="B85" s="18"/>
      <c r="C85" s="19" t="s">
        <v>156</v>
      </c>
      <c r="D85" s="22"/>
      <c r="E85" s="61"/>
      <c r="F85" s="15" t="s">
        <v>157</v>
      </c>
      <c r="G85" s="289">
        <f t="shared" ca="1" si="12"/>
        <v>0</v>
      </c>
      <c r="H85" s="16" t="s">
        <v>20</v>
      </c>
      <c r="I85" s="289">
        <f t="shared" ca="1" si="5"/>
        <v>0</v>
      </c>
      <c r="J85" s="16" t="s">
        <v>20</v>
      </c>
      <c r="K85" s="289">
        <f t="shared" ca="1" si="9"/>
        <v>0</v>
      </c>
      <c r="L85" s="16" t="s">
        <v>20</v>
      </c>
      <c r="M85" s="289">
        <f t="shared" ca="1" si="10"/>
        <v>0</v>
      </c>
      <c r="N85" s="16" t="s">
        <v>20</v>
      </c>
      <c r="O85" s="289">
        <f t="shared" ca="1" si="11"/>
        <v>0</v>
      </c>
      <c r="P85" s="16" t="s">
        <v>20</v>
      </c>
    </row>
    <row r="86" spans="2:16" outlineLevel="2" x14ac:dyDescent="0.25">
      <c r="B86" s="18"/>
      <c r="C86" s="61"/>
      <c r="D86" s="19" t="s">
        <v>158</v>
      </c>
      <c r="E86" s="19"/>
      <c r="F86" s="15" t="s">
        <v>159</v>
      </c>
      <c r="G86" s="289">
        <f t="shared" ca="1" si="12"/>
        <v>0</v>
      </c>
      <c r="H86" s="16" t="s">
        <v>20</v>
      </c>
      <c r="I86" s="289">
        <f t="shared" ca="1" si="5"/>
        <v>0</v>
      </c>
      <c r="J86" s="16" t="s">
        <v>20</v>
      </c>
      <c r="K86" s="289">
        <f t="shared" ca="1" si="9"/>
        <v>0</v>
      </c>
      <c r="L86" s="16" t="s">
        <v>20</v>
      </c>
      <c r="M86" s="289">
        <f t="shared" ca="1" si="10"/>
        <v>0</v>
      </c>
      <c r="N86" s="16" t="s">
        <v>20</v>
      </c>
      <c r="O86" s="289">
        <f t="shared" ca="1" si="11"/>
        <v>0</v>
      </c>
      <c r="P86" s="16" t="s">
        <v>20</v>
      </c>
    </row>
    <row r="87" spans="2:16" outlineLevel="2" x14ac:dyDescent="0.25">
      <c r="B87" s="18"/>
      <c r="C87" s="61"/>
      <c r="D87" s="19" t="s">
        <v>160</v>
      </c>
      <c r="E87" s="19"/>
      <c r="F87" s="15" t="s">
        <v>161</v>
      </c>
      <c r="G87" s="289">
        <f t="shared" ca="1" si="12"/>
        <v>0</v>
      </c>
      <c r="H87" s="16" t="s">
        <v>20</v>
      </c>
      <c r="I87" s="289">
        <f t="shared" ca="1" si="5"/>
        <v>0</v>
      </c>
      <c r="J87" s="16" t="s">
        <v>20</v>
      </c>
      <c r="K87" s="289">
        <f t="shared" ca="1" si="9"/>
        <v>0</v>
      </c>
      <c r="L87" s="16" t="s">
        <v>20</v>
      </c>
      <c r="M87" s="289">
        <f t="shared" ca="1" si="10"/>
        <v>0</v>
      </c>
      <c r="N87" s="16" t="s">
        <v>20</v>
      </c>
      <c r="O87" s="289">
        <f t="shared" ca="1" si="11"/>
        <v>0</v>
      </c>
      <c r="P87" s="16" t="s">
        <v>20</v>
      </c>
    </row>
    <row r="88" spans="2:16" outlineLevel="2" x14ac:dyDescent="0.25">
      <c r="B88" s="18"/>
      <c r="C88" s="61"/>
      <c r="D88" s="61" t="s">
        <v>162</v>
      </c>
      <c r="E88" s="61"/>
      <c r="F88" s="15" t="s">
        <v>163</v>
      </c>
      <c r="G88" s="289">
        <f t="shared" ca="1" si="12"/>
        <v>0</v>
      </c>
      <c r="H88" s="16" t="s">
        <v>20</v>
      </c>
      <c r="I88" s="289">
        <f t="shared" ca="1" si="5"/>
        <v>0</v>
      </c>
      <c r="J88" s="16" t="s">
        <v>20</v>
      </c>
      <c r="K88" s="289">
        <f t="shared" ca="1" si="9"/>
        <v>0</v>
      </c>
      <c r="L88" s="16" t="s">
        <v>20</v>
      </c>
      <c r="M88" s="289">
        <f t="shared" ca="1" si="10"/>
        <v>0</v>
      </c>
      <c r="N88" s="16" t="s">
        <v>20</v>
      </c>
      <c r="O88" s="289">
        <f t="shared" ca="1" si="11"/>
        <v>0</v>
      </c>
      <c r="P88" s="16" t="s">
        <v>20</v>
      </c>
    </row>
    <row r="89" spans="2:16" ht="15" customHeight="1" outlineLevel="1" collapsed="1" x14ac:dyDescent="0.25">
      <c r="B89" s="18"/>
      <c r="C89" s="19" t="s">
        <v>164</v>
      </c>
      <c r="D89" s="22"/>
      <c r="E89" s="61"/>
      <c r="F89" s="15" t="s">
        <v>165</v>
      </c>
      <c r="G89" s="289">
        <f t="shared" ca="1" si="12"/>
        <v>0</v>
      </c>
      <c r="H89" s="16" t="s">
        <v>20</v>
      </c>
      <c r="I89" s="289">
        <f t="shared" ca="1" si="5"/>
        <v>0</v>
      </c>
      <c r="J89" s="16" t="s">
        <v>20</v>
      </c>
      <c r="K89" s="289">
        <f t="shared" ca="1" si="9"/>
        <v>0</v>
      </c>
      <c r="L89" s="16" t="s">
        <v>20</v>
      </c>
      <c r="M89" s="289">
        <f t="shared" ca="1" si="10"/>
        <v>0</v>
      </c>
      <c r="N89" s="16" t="s">
        <v>20</v>
      </c>
      <c r="O89" s="289">
        <f t="shared" ca="1" si="11"/>
        <v>0</v>
      </c>
      <c r="P89" s="16" t="s">
        <v>20</v>
      </c>
    </row>
    <row r="90" spans="2:16" outlineLevel="1" x14ac:dyDescent="0.25">
      <c r="B90" s="18"/>
      <c r="C90" s="61"/>
      <c r="D90" s="19" t="s">
        <v>166</v>
      </c>
      <c r="E90" s="19"/>
      <c r="F90" s="15" t="s">
        <v>167</v>
      </c>
      <c r="G90" s="289">
        <f t="shared" ca="1" si="12"/>
        <v>0</v>
      </c>
      <c r="H90" s="16" t="s">
        <v>20</v>
      </c>
      <c r="I90" s="289">
        <f t="shared" ca="1" si="5"/>
        <v>0</v>
      </c>
      <c r="J90" s="16" t="s">
        <v>20</v>
      </c>
      <c r="K90" s="289">
        <f t="shared" ca="1" si="9"/>
        <v>0</v>
      </c>
      <c r="L90" s="16" t="s">
        <v>20</v>
      </c>
      <c r="M90" s="289">
        <f t="shared" ca="1" si="10"/>
        <v>0</v>
      </c>
      <c r="N90" s="16" t="s">
        <v>20</v>
      </c>
      <c r="O90" s="289">
        <f t="shared" ca="1" si="11"/>
        <v>0</v>
      </c>
      <c r="P90" s="16" t="s">
        <v>20</v>
      </c>
    </row>
    <row r="91" spans="2:16" outlineLevel="1" x14ac:dyDescent="0.25">
      <c r="B91" s="18"/>
      <c r="C91" s="61"/>
      <c r="D91" s="19" t="s">
        <v>168</v>
      </c>
      <c r="E91" s="19"/>
      <c r="F91" s="15" t="s">
        <v>169</v>
      </c>
      <c r="G91" s="289">
        <f t="shared" ca="1" si="12"/>
        <v>0</v>
      </c>
      <c r="H91" s="16" t="s">
        <v>20</v>
      </c>
      <c r="I91" s="289">
        <f t="shared" ca="1" si="5"/>
        <v>0</v>
      </c>
      <c r="J91" s="16" t="s">
        <v>20</v>
      </c>
      <c r="K91" s="289">
        <f t="shared" ca="1" si="9"/>
        <v>0</v>
      </c>
      <c r="L91" s="16" t="s">
        <v>20</v>
      </c>
      <c r="M91" s="289">
        <f t="shared" ca="1" si="10"/>
        <v>0</v>
      </c>
      <c r="N91" s="16" t="s">
        <v>20</v>
      </c>
      <c r="O91" s="289">
        <f t="shared" ca="1" si="11"/>
        <v>0</v>
      </c>
      <c r="P91" s="16" t="s">
        <v>20</v>
      </c>
    </row>
    <row r="92" spans="2:16" outlineLevel="1" x14ac:dyDescent="0.25">
      <c r="B92" s="18"/>
      <c r="C92" s="61"/>
      <c r="D92" s="19" t="s">
        <v>170</v>
      </c>
      <c r="E92" s="19"/>
      <c r="F92" s="15" t="s">
        <v>171</v>
      </c>
      <c r="G92" s="289">
        <f t="shared" ca="1" si="12"/>
        <v>0</v>
      </c>
      <c r="H92" s="16" t="s">
        <v>20</v>
      </c>
      <c r="I92" s="289">
        <f t="shared" ca="1" si="5"/>
        <v>0</v>
      </c>
      <c r="J92" s="16" t="s">
        <v>20</v>
      </c>
      <c r="K92" s="289">
        <f t="shared" ca="1" si="9"/>
        <v>0</v>
      </c>
      <c r="L92" s="16" t="s">
        <v>20</v>
      </c>
      <c r="M92" s="289">
        <f t="shared" ca="1" si="10"/>
        <v>0</v>
      </c>
      <c r="N92" s="16" t="s">
        <v>20</v>
      </c>
      <c r="O92" s="289">
        <f t="shared" ca="1" si="11"/>
        <v>0</v>
      </c>
      <c r="P92" s="16" t="s">
        <v>20</v>
      </c>
    </row>
    <row r="93" spans="2:16" outlineLevel="1" x14ac:dyDescent="0.25">
      <c r="B93" s="18"/>
      <c r="C93" s="61"/>
      <c r="D93" s="70" t="s">
        <v>172</v>
      </c>
      <c r="E93" s="70"/>
      <c r="F93" s="15" t="s">
        <v>173</v>
      </c>
      <c r="G93" s="289">
        <f t="shared" ca="1" si="12"/>
        <v>0</v>
      </c>
      <c r="H93" s="27" t="s">
        <v>20</v>
      </c>
      <c r="I93" s="289">
        <f t="shared" ref="I93:I156" ca="1" si="13">SUMIF($F$260:$I$607,F93,$I$260:$I$607)</f>
        <v>0</v>
      </c>
      <c r="J93" s="27" t="s">
        <v>20</v>
      </c>
      <c r="K93" s="289">
        <f t="shared" ca="1" si="9"/>
        <v>0</v>
      </c>
      <c r="L93" s="27" t="s">
        <v>20</v>
      </c>
      <c r="M93" s="289">
        <f t="shared" ca="1" si="10"/>
        <v>0</v>
      </c>
      <c r="N93" s="27" t="s">
        <v>20</v>
      </c>
      <c r="O93" s="289">
        <f t="shared" ca="1" si="11"/>
        <v>0</v>
      </c>
      <c r="P93" s="27" t="s">
        <v>20</v>
      </c>
    </row>
    <row r="94" spans="2:16" ht="42.75" customHeight="1" x14ac:dyDescent="0.25">
      <c r="B94" s="1516" t="s">
        <v>488</v>
      </c>
      <c r="C94" s="1517"/>
      <c r="D94" s="1517"/>
      <c r="E94" s="1518"/>
      <c r="F94" s="41" t="s">
        <v>175</v>
      </c>
      <c r="G94" s="289">
        <f t="shared" ca="1" si="12"/>
        <v>0</v>
      </c>
      <c r="H94" s="16" t="s">
        <v>20</v>
      </c>
      <c r="I94" s="289">
        <f t="shared" ca="1" si="13"/>
        <v>0</v>
      </c>
      <c r="J94" s="16" t="s">
        <v>20</v>
      </c>
      <c r="K94" s="289">
        <f t="shared" ca="1" si="9"/>
        <v>0</v>
      </c>
      <c r="L94" s="16" t="s">
        <v>20</v>
      </c>
      <c r="M94" s="289">
        <f t="shared" ca="1" si="10"/>
        <v>0</v>
      </c>
      <c r="N94" s="16" t="s">
        <v>20</v>
      </c>
      <c r="O94" s="289">
        <f t="shared" ca="1" si="11"/>
        <v>0</v>
      </c>
      <c r="P94" s="16" t="s">
        <v>20</v>
      </c>
    </row>
    <row r="95" spans="2:16" ht="30.75" customHeight="1" outlineLevel="1" x14ac:dyDescent="0.25">
      <c r="B95" s="42"/>
      <c r="C95" s="19" t="s">
        <v>176</v>
      </c>
      <c r="D95" s="22"/>
      <c r="E95" s="61"/>
      <c r="F95" s="35" t="s">
        <v>177</v>
      </c>
      <c r="G95" s="289">
        <f t="shared" ca="1" si="12"/>
        <v>0</v>
      </c>
      <c r="H95" s="27" t="s">
        <v>20</v>
      </c>
      <c r="I95" s="289">
        <f t="shared" ca="1" si="13"/>
        <v>0</v>
      </c>
      <c r="J95" s="27" t="s">
        <v>20</v>
      </c>
      <c r="K95" s="289">
        <f t="shared" ca="1" si="9"/>
        <v>0</v>
      </c>
      <c r="L95" s="27" t="s">
        <v>20</v>
      </c>
      <c r="M95" s="289">
        <f t="shared" ca="1" si="10"/>
        <v>0</v>
      </c>
      <c r="N95" s="27" t="s">
        <v>20</v>
      </c>
      <c r="O95" s="289">
        <f t="shared" ca="1" si="11"/>
        <v>0</v>
      </c>
      <c r="P95" s="27" t="s">
        <v>20</v>
      </c>
    </row>
    <row r="96" spans="2:16" outlineLevel="2" x14ac:dyDescent="0.25">
      <c r="B96" s="42"/>
      <c r="C96" s="61"/>
      <c r="D96" s="19" t="s">
        <v>178</v>
      </c>
      <c r="E96" s="19"/>
      <c r="F96" s="35" t="s">
        <v>179</v>
      </c>
      <c r="G96" s="43">
        <f t="shared" si="12"/>
        <v>0</v>
      </c>
      <c r="H96" s="14" t="s">
        <v>43</v>
      </c>
      <c r="I96" s="43" t="s">
        <v>43</v>
      </c>
      <c r="J96" s="14" t="s">
        <v>43</v>
      </c>
      <c r="K96" s="43" t="s">
        <v>43</v>
      </c>
      <c r="L96" s="14" t="s">
        <v>43</v>
      </c>
      <c r="M96" s="43" t="s">
        <v>43</v>
      </c>
      <c r="N96" s="14" t="s">
        <v>43</v>
      </c>
      <c r="O96" s="43" t="s">
        <v>43</v>
      </c>
      <c r="P96" s="14" t="s">
        <v>43</v>
      </c>
    </row>
    <row r="97" spans="2:16" outlineLevel="2" x14ac:dyDescent="0.25">
      <c r="B97" s="42"/>
      <c r="C97" s="61"/>
      <c r="D97" s="19" t="s">
        <v>180</v>
      </c>
      <c r="E97" s="19"/>
      <c r="F97" s="35" t="s">
        <v>181</v>
      </c>
      <c r="G97" s="43">
        <f t="shared" si="12"/>
        <v>0</v>
      </c>
      <c r="H97" s="43" t="s">
        <v>43</v>
      </c>
      <c r="I97" s="43" t="s">
        <v>43</v>
      </c>
      <c r="J97" s="43" t="s">
        <v>43</v>
      </c>
      <c r="K97" s="43" t="s">
        <v>43</v>
      </c>
      <c r="L97" s="43" t="s">
        <v>43</v>
      </c>
      <c r="M97" s="43" t="s">
        <v>43</v>
      </c>
      <c r="N97" s="43" t="s">
        <v>43</v>
      </c>
      <c r="O97" s="43" t="s">
        <v>43</v>
      </c>
      <c r="P97" s="43" t="s">
        <v>43</v>
      </c>
    </row>
    <row r="98" spans="2:16" outlineLevel="2" x14ac:dyDescent="0.25">
      <c r="B98" s="42"/>
      <c r="C98" s="61"/>
      <c r="D98" s="19" t="s">
        <v>182</v>
      </c>
      <c r="E98" s="19"/>
      <c r="F98" s="35" t="s">
        <v>183</v>
      </c>
      <c r="G98" s="43">
        <f t="shared" si="12"/>
        <v>0</v>
      </c>
      <c r="H98" s="43" t="s">
        <v>43</v>
      </c>
      <c r="I98" s="43" t="s">
        <v>43</v>
      </c>
      <c r="J98" s="43" t="s">
        <v>43</v>
      </c>
      <c r="K98" s="43" t="s">
        <v>43</v>
      </c>
      <c r="L98" s="43" t="s">
        <v>43</v>
      </c>
      <c r="M98" s="43" t="s">
        <v>43</v>
      </c>
      <c r="N98" s="43" t="s">
        <v>43</v>
      </c>
      <c r="O98" s="43" t="s">
        <v>43</v>
      </c>
      <c r="P98" s="43" t="s">
        <v>43</v>
      </c>
    </row>
    <row r="99" spans="2:16" ht="15" customHeight="1" outlineLevel="1" x14ac:dyDescent="0.25">
      <c r="B99" s="42"/>
      <c r="C99" s="19" t="s">
        <v>184</v>
      </c>
      <c r="D99" s="22"/>
      <c r="E99" s="61"/>
      <c r="F99" s="35" t="s">
        <v>185</v>
      </c>
      <c r="G99" s="289">
        <f t="shared" ca="1" si="12"/>
        <v>0</v>
      </c>
      <c r="H99" s="27" t="s">
        <v>20</v>
      </c>
      <c r="I99" s="289">
        <f t="shared" ca="1" si="13"/>
        <v>0</v>
      </c>
      <c r="J99" s="27" t="s">
        <v>20</v>
      </c>
      <c r="K99" s="289">
        <f ca="1">SUMIF($F$260:$K$607,F99,$K$260:$K$607)</f>
        <v>0</v>
      </c>
      <c r="L99" s="27" t="s">
        <v>20</v>
      </c>
      <c r="M99" s="289">
        <f ca="1">SUMIF($F$260:$M$607,F99,$M$260:$M$607)</f>
        <v>0</v>
      </c>
      <c r="N99" s="27" t="s">
        <v>20</v>
      </c>
      <c r="O99" s="289">
        <f ca="1">SUMIF($F$260:$O$607,F99,$O$260:$O$607)</f>
        <v>0</v>
      </c>
      <c r="P99" s="27" t="s">
        <v>20</v>
      </c>
    </row>
    <row r="100" spans="2:16" outlineLevel="2" x14ac:dyDescent="0.25">
      <c r="B100" s="42"/>
      <c r="C100" s="61"/>
      <c r="D100" s="19" t="s">
        <v>178</v>
      </c>
      <c r="E100" s="19"/>
      <c r="F100" s="35" t="s">
        <v>186</v>
      </c>
      <c r="G100" s="43">
        <f t="shared" si="12"/>
        <v>0</v>
      </c>
      <c r="H100" s="43" t="s">
        <v>43</v>
      </c>
      <c r="I100" s="43" t="s">
        <v>43</v>
      </c>
      <c r="J100" s="43" t="s">
        <v>43</v>
      </c>
      <c r="K100" s="43" t="s">
        <v>43</v>
      </c>
      <c r="L100" s="43" t="s">
        <v>43</v>
      </c>
      <c r="M100" s="43" t="s">
        <v>43</v>
      </c>
      <c r="N100" s="43" t="s">
        <v>43</v>
      </c>
      <c r="O100" s="43" t="s">
        <v>43</v>
      </c>
      <c r="P100" s="43" t="s">
        <v>43</v>
      </c>
    </row>
    <row r="101" spans="2:16" outlineLevel="2" x14ac:dyDescent="0.25">
      <c r="B101" s="42"/>
      <c r="C101" s="61"/>
      <c r="D101" s="19" t="s">
        <v>180</v>
      </c>
      <c r="E101" s="19"/>
      <c r="F101" s="35" t="s">
        <v>187</v>
      </c>
      <c r="G101" s="43">
        <f t="shared" si="12"/>
        <v>0</v>
      </c>
      <c r="H101" s="43" t="s">
        <v>43</v>
      </c>
      <c r="I101" s="43" t="s">
        <v>43</v>
      </c>
      <c r="J101" s="43" t="s">
        <v>43</v>
      </c>
      <c r="K101" s="43" t="s">
        <v>43</v>
      </c>
      <c r="L101" s="43" t="s">
        <v>43</v>
      </c>
      <c r="M101" s="43" t="s">
        <v>43</v>
      </c>
      <c r="N101" s="43" t="s">
        <v>43</v>
      </c>
      <c r="O101" s="43" t="s">
        <v>43</v>
      </c>
      <c r="P101" s="43" t="s">
        <v>43</v>
      </c>
    </row>
    <row r="102" spans="2:16" outlineLevel="2" x14ac:dyDescent="0.25">
      <c r="B102" s="42"/>
      <c r="C102" s="61"/>
      <c r="D102" s="19" t="s">
        <v>182</v>
      </c>
      <c r="E102" s="19"/>
      <c r="F102" s="35" t="s">
        <v>188</v>
      </c>
      <c r="G102" s="43">
        <f t="shared" si="12"/>
        <v>0</v>
      </c>
      <c r="H102" s="43" t="s">
        <v>43</v>
      </c>
      <c r="I102" s="43" t="s">
        <v>43</v>
      </c>
      <c r="J102" s="43" t="s">
        <v>43</v>
      </c>
      <c r="K102" s="43" t="s">
        <v>43</v>
      </c>
      <c r="L102" s="43" t="s">
        <v>43</v>
      </c>
      <c r="M102" s="43" t="s">
        <v>43</v>
      </c>
      <c r="N102" s="43" t="s">
        <v>43</v>
      </c>
      <c r="O102" s="43" t="s">
        <v>43</v>
      </c>
      <c r="P102" s="43" t="s">
        <v>43</v>
      </c>
    </row>
    <row r="103" spans="2:16" ht="15" customHeight="1" outlineLevel="1" x14ac:dyDescent="0.25">
      <c r="B103" s="42"/>
      <c r="C103" s="19" t="s">
        <v>189</v>
      </c>
      <c r="D103" s="22"/>
      <c r="E103" s="61"/>
      <c r="F103" s="35" t="s">
        <v>190</v>
      </c>
      <c r="G103" s="289">
        <f t="shared" ca="1" si="12"/>
        <v>0</v>
      </c>
      <c r="H103" s="27" t="s">
        <v>20</v>
      </c>
      <c r="I103" s="289">
        <f t="shared" ca="1" si="13"/>
        <v>0</v>
      </c>
      <c r="J103" s="27" t="s">
        <v>20</v>
      </c>
      <c r="K103" s="289">
        <f ca="1">SUMIF($F$260:$K$607,F103,$K$260:$K$607)</f>
        <v>0</v>
      </c>
      <c r="L103" s="27" t="s">
        <v>20</v>
      </c>
      <c r="M103" s="289">
        <f ca="1">SUMIF($F$260:$M$607,F103,$M$260:$M$607)</f>
        <v>0</v>
      </c>
      <c r="N103" s="27" t="s">
        <v>20</v>
      </c>
      <c r="O103" s="289">
        <f ca="1">SUMIF($F$260:$O$607,F103,$O$260:$O$607)</f>
        <v>0</v>
      </c>
      <c r="P103" s="27" t="s">
        <v>20</v>
      </c>
    </row>
    <row r="104" spans="2:16" outlineLevel="2" x14ac:dyDescent="0.25">
      <c r="B104" s="42"/>
      <c r="C104" s="61"/>
      <c r="D104" s="19" t="s">
        <v>178</v>
      </c>
      <c r="E104" s="19"/>
      <c r="F104" s="35" t="s">
        <v>191</v>
      </c>
      <c r="G104" s="43">
        <f t="shared" si="12"/>
        <v>0</v>
      </c>
      <c r="H104" s="43" t="s">
        <v>43</v>
      </c>
      <c r="I104" s="43" t="s">
        <v>43</v>
      </c>
      <c r="J104" s="43" t="s">
        <v>43</v>
      </c>
      <c r="K104" s="43" t="s">
        <v>43</v>
      </c>
      <c r="L104" s="43" t="s">
        <v>43</v>
      </c>
      <c r="M104" s="43" t="s">
        <v>43</v>
      </c>
      <c r="N104" s="43" t="s">
        <v>43</v>
      </c>
      <c r="O104" s="43" t="s">
        <v>43</v>
      </c>
      <c r="P104" s="43" t="s">
        <v>43</v>
      </c>
    </row>
    <row r="105" spans="2:16" outlineLevel="2" x14ac:dyDescent="0.25">
      <c r="B105" s="42"/>
      <c r="C105" s="61"/>
      <c r="D105" s="19" t="s">
        <v>180</v>
      </c>
      <c r="E105" s="19"/>
      <c r="F105" s="35" t="s">
        <v>192</v>
      </c>
      <c r="G105" s="43">
        <f t="shared" si="12"/>
        <v>0</v>
      </c>
      <c r="H105" s="43" t="s">
        <v>43</v>
      </c>
      <c r="I105" s="43" t="s">
        <v>43</v>
      </c>
      <c r="J105" s="43" t="s">
        <v>43</v>
      </c>
      <c r="K105" s="43" t="s">
        <v>43</v>
      </c>
      <c r="L105" s="43" t="s">
        <v>43</v>
      </c>
      <c r="M105" s="43" t="s">
        <v>43</v>
      </c>
      <c r="N105" s="43" t="s">
        <v>43</v>
      </c>
      <c r="O105" s="43" t="s">
        <v>43</v>
      </c>
      <c r="P105" s="43" t="s">
        <v>43</v>
      </c>
    </row>
    <row r="106" spans="2:16" outlineLevel="2" x14ac:dyDescent="0.25">
      <c r="B106" s="42"/>
      <c r="C106" s="61"/>
      <c r="D106" s="19" t="s">
        <v>182</v>
      </c>
      <c r="E106" s="19"/>
      <c r="F106" s="35" t="s">
        <v>193</v>
      </c>
      <c r="G106" s="43">
        <f t="shared" si="12"/>
        <v>0</v>
      </c>
      <c r="H106" s="43" t="s">
        <v>43</v>
      </c>
      <c r="I106" s="43" t="s">
        <v>43</v>
      </c>
      <c r="J106" s="43" t="s">
        <v>43</v>
      </c>
      <c r="K106" s="43" t="s">
        <v>43</v>
      </c>
      <c r="L106" s="43" t="s">
        <v>43</v>
      </c>
      <c r="M106" s="43" t="s">
        <v>43</v>
      </c>
      <c r="N106" s="43" t="s">
        <v>43</v>
      </c>
      <c r="O106" s="43" t="s">
        <v>43</v>
      </c>
      <c r="P106" s="43" t="s">
        <v>43</v>
      </c>
    </row>
    <row r="107" spans="2:16" ht="15" customHeight="1" outlineLevel="1" x14ac:dyDescent="0.25">
      <c r="B107" s="42"/>
      <c r="C107" s="19" t="s">
        <v>194</v>
      </c>
      <c r="D107" s="22"/>
      <c r="E107" s="61"/>
      <c r="F107" s="35" t="s">
        <v>195</v>
      </c>
      <c r="G107" s="289">
        <f t="shared" ca="1" si="12"/>
        <v>0</v>
      </c>
      <c r="H107" s="27" t="s">
        <v>20</v>
      </c>
      <c r="I107" s="289">
        <f t="shared" ca="1" si="13"/>
        <v>0</v>
      </c>
      <c r="J107" s="27" t="s">
        <v>20</v>
      </c>
      <c r="K107" s="289">
        <f ca="1">SUMIF($F$260:$K$607,F107,$K$260:$K$607)</f>
        <v>0</v>
      </c>
      <c r="L107" s="27" t="s">
        <v>20</v>
      </c>
      <c r="M107" s="289">
        <f ca="1">SUMIF($F$260:$M$607,F107,$M$260:$M$607)</f>
        <v>0</v>
      </c>
      <c r="N107" s="27" t="s">
        <v>20</v>
      </c>
      <c r="O107" s="289">
        <f ca="1">SUMIF($F$260:$O$607,F107,$O$260:$O$607)</f>
        <v>0</v>
      </c>
      <c r="P107" s="27" t="s">
        <v>20</v>
      </c>
    </row>
    <row r="108" spans="2:16" outlineLevel="2" x14ac:dyDescent="0.25">
      <c r="B108" s="42"/>
      <c r="C108" s="61"/>
      <c r="D108" s="19" t="s">
        <v>178</v>
      </c>
      <c r="E108" s="19"/>
      <c r="F108" s="35" t="s">
        <v>196</v>
      </c>
      <c r="G108" s="43">
        <f t="shared" si="12"/>
        <v>0</v>
      </c>
      <c r="H108" s="43" t="s">
        <v>43</v>
      </c>
      <c r="I108" s="43" t="s">
        <v>43</v>
      </c>
      <c r="J108" s="43" t="s">
        <v>43</v>
      </c>
      <c r="K108" s="43" t="s">
        <v>43</v>
      </c>
      <c r="L108" s="43" t="s">
        <v>43</v>
      </c>
      <c r="M108" s="43" t="s">
        <v>43</v>
      </c>
      <c r="N108" s="43" t="s">
        <v>43</v>
      </c>
      <c r="O108" s="43" t="s">
        <v>43</v>
      </c>
      <c r="P108" s="43" t="s">
        <v>43</v>
      </c>
    </row>
    <row r="109" spans="2:16" outlineLevel="2" x14ac:dyDescent="0.25">
      <c r="B109" s="42"/>
      <c r="C109" s="61"/>
      <c r="D109" s="19" t="s">
        <v>180</v>
      </c>
      <c r="E109" s="19"/>
      <c r="F109" s="35" t="s">
        <v>197</v>
      </c>
      <c r="G109" s="43">
        <f t="shared" si="12"/>
        <v>0</v>
      </c>
      <c r="H109" s="43" t="s">
        <v>43</v>
      </c>
      <c r="I109" s="43" t="s">
        <v>43</v>
      </c>
      <c r="J109" s="43" t="s">
        <v>43</v>
      </c>
      <c r="K109" s="43" t="s">
        <v>43</v>
      </c>
      <c r="L109" s="43" t="s">
        <v>43</v>
      </c>
      <c r="M109" s="43" t="s">
        <v>43</v>
      </c>
      <c r="N109" s="43" t="s">
        <v>43</v>
      </c>
      <c r="O109" s="43" t="s">
        <v>43</v>
      </c>
      <c r="P109" s="43" t="s">
        <v>43</v>
      </c>
    </row>
    <row r="110" spans="2:16" outlineLevel="2" x14ac:dyDescent="0.25">
      <c r="B110" s="42"/>
      <c r="C110" s="61"/>
      <c r="D110" s="19" t="s">
        <v>182</v>
      </c>
      <c r="E110" s="19"/>
      <c r="F110" s="35" t="s">
        <v>198</v>
      </c>
      <c r="G110" s="43">
        <f t="shared" si="12"/>
        <v>0</v>
      </c>
      <c r="H110" s="43" t="s">
        <v>43</v>
      </c>
      <c r="I110" s="43" t="s">
        <v>43</v>
      </c>
      <c r="J110" s="43" t="s">
        <v>43</v>
      </c>
      <c r="K110" s="43" t="s">
        <v>43</v>
      </c>
      <c r="L110" s="43" t="s">
        <v>43</v>
      </c>
      <c r="M110" s="43" t="s">
        <v>43</v>
      </c>
      <c r="N110" s="43" t="s">
        <v>43</v>
      </c>
      <c r="O110" s="43" t="s">
        <v>43</v>
      </c>
      <c r="P110" s="43" t="s">
        <v>43</v>
      </c>
    </row>
    <row r="111" spans="2:16" ht="15" customHeight="1" outlineLevel="1" x14ac:dyDescent="0.25">
      <c r="B111" s="42"/>
      <c r="C111" s="19" t="s">
        <v>199</v>
      </c>
      <c r="D111" s="22"/>
      <c r="E111" s="61"/>
      <c r="F111" s="35" t="s">
        <v>200</v>
      </c>
      <c r="G111" s="289">
        <f t="shared" ca="1" si="12"/>
        <v>0</v>
      </c>
      <c r="H111" s="27" t="s">
        <v>20</v>
      </c>
      <c r="I111" s="289">
        <f t="shared" ca="1" si="13"/>
        <v>0</v>
      </c>
      <c r="J111" s="27" t="s">
        <v>20</v>
      </c>
      <c r="K111" s="289">
        <f ca="1">SUMIF($F$260:$K$607,F111,$K$260:$K$607)</f>
        <v>0</v>
      </c>
      <c r="L111" s="27" t="s">
        <v>20</v>
      </c>
      <c r="M111" s="289">
        <f ca="1">SUMIF($F$260:$M$607,F111,$M$260:$M$607)</f>
        <v>0</v>
      </c>
      <c r="N111" s="27" t="s">
        <v>20</v>
      </c>
      <c r="O111" s="289">
        <f ca="1">SUMIF($F$260:$O$607,F111,$O$260:$O$607)</f>
        <v>0</v>
      </c>
      <c r="P111" s="27" t="s">
        <v>20</v>
      </c>
    </row>
    <row r="112" spans="2:16" outlineLevel="2" x14ac:dyDescent="0.25">
      <c r="B112" s="42"/>
      <c r="C112" s="61"/>
      <c r="D112" s="19" t="s">
        <v>178</v>
      </c>
      <c r="E112" s="19"/>
      <c r="F112" s="35" t="s">
        <v>201</v>
      </c>
      <c r="G112" s="43">
        <f t="shared" si="12"/>
        <v>0</v>
      </c>
      <c r="H112" s="43" t="s">
        <v>43</v>
      </c>
      <c r="I112" s="43" t="s">
        <v>43</v>
      </c>
      <c r="J112" s="43" t="s">
        <v>43</v>
      </c>
      <c r="K112" s="43" t="s">
        <v>43</v>
      </c>
      <c r="L112" s="43" t="s">
        <v>43</v>
      </c>
      <c r="M112" s="43" t="s">
        <v>43</v>
      </c>
      <c r="N112" s="43" t="s">
        <v>43</v>
      </c>
      <c r="O112" s="43" t="s">
        <v>43</v>
      </c>
      <c r="P112" s="43" t="s">
        <v>43</v>
      </c>
    </row>
    <row r="113" spans="2:16" outlineLevel="2" x14ac:dyDescent="0.25">
      <c r="B113" s="42"/>
      <c r="C113" s="61"/>
      <c r="D113" s="19" t="s">
        <v>180</v>
      </c>
      <c r="E113" s="19"/>
      <c r="F113" s="35" t="s">
        <v>202</v>
      </c>
      <c r="G113" s="43">
        <f t="shared" si="12"/>
        <v>0</v>
      </c>
      <c r="H113" s="43" t="s">
        <v>43</v>
      </c>
      <c r="I113" s="43" t="s">
        <v>43</v>
      </c>
      <c r="J113" s="43" t="s">
        <v>43</v>
      </c>
      <c r="K113" s="43" t="s">
        <v>43</v>
      </c>
      <c r="L113" s="43" t="s">
        <v>43</v>
      </c>
      <c r="M113" s="43" t="s">
        <v>43</v>
      </c>
      <c r="N113" s="43" t="s">
        <v>43</v>
      </c>
      <c r="O113" s="43" t="s">
        <v>43</v>
      </c>
      <c r="P113" s="43" t="s">
        <v>43</v>
      </c>
    </row>
    <row r="114" spans="2:16" outlineLevel="2" x14ac:dyDescent="0.25">
      <c r="B114" s="42"/>
      <c r="C114" s="61"/>
      <c r="D114" s="19" t="s">
        <v>182</v>
      </c>
      <c r="E114" s="19"/>
      <c r="F114" s="35" t="s">
        <v>203</v>
      </c>
      <c r="G114" s="43">
        <f t="shared" si="12"/>
        <v>0</v>
      </c>
      <c r="H114" s="43" t="s">
        <v>43</v>
      </c>
      <c r="I114" s="43" t="s">
        <v>43</v>
      </c>
      <c r="J114" s="43" t="s">
        <v>43</v>
      </c>
      <c r="K114" s="43" t="s">
        <v>43</v>
      </c>
      <c r="L114" s="43" t="s">
        <v>43</v>
      </c>
      <c r="M114" s="43" t="s">
        <v>43</v>
      </c>
      <c r="N114" s="43" t="s">
        <v>43</v>
      </c>
      <c r="O114" s="43" t="s">
        <v>43</v>
      </c>
      <c r="P114" s="43" t="s">
        <v>43</v>
      </c>
    </row>
    <row r="115" spans="2:16" ht="15" customHeight="1" outlineLevel="1" x14ac:dyDescent="0.25">
      <c r="B115" s="42"/>
      <c r="C115" s="19" t="s">
        <v>204</v>
      </c>
      <c r="D115" s="22"/>
      <c r="E115" s="61"/>
      <c r="F115" s="35" t="s">
        <v>205</v>
      </c>
      <c r="G115" s="289">
        <f t="shared" ca="1" si="12"/>
        <v>0</v>
      </c>
      <c r="H115" s="27" t="s">
        <v>20</v>
      </c>
      <c r="I115" s="289">
        <f t="shared" ca="1" si="13"/>
        <v>0</v>
      </c>
      <c r="J115" s="27" t="s">
        <v>20</v>
      </c>
      <c r="K115" s="289">
        <f ca="1">SUMIF($F$260:$K$607,F115,$K$260:$K$607)</f>
        <v>0</v>
      </c>
      <c r="L115" s="27" t="s">
        <v>20</v>
      </c>
      <c r="M115" s="289">
        <f ca="1">SUMIF($F$260:$M$607,F115,$M$260:$M$607)</f>
        <v>0</v>
      </c>
      <c r="N115" s="27" t="s">
        <v>20</v>
      </c>
      <c r="O115" s="289">
        <f ca="1">SUMIF($F$260:$O$607,F115,$O$260:$O$607)</f>
        <v>0</v>
      </c>
      <c r="P115" s="27" t="s">
        <v>20</v>
      </c>
    </row>
    <row r="116" spans="2:16" outlineLevel="2" x14ac:dyDescent="0.25">
      <c r="B116" s="42"/>
      <c r="C116" s="61"/>
      <c r="D116" s="19" t="s">
        <v>178</v>
      </c>
      <c r="E116" s="19"/>
      <c r="F116" s="35" t="s">
        <v>206</v>
      </c>
      <c r="G116" s="43">
        <f t="shared" si="12"/>
        <v>0</v>
      </c>
      <c r="H116" s="43" t="s">
        <v>43</v>
      </c>
      <c r="I116" s="43" t="s">
        <v>43</v>
      </c>
      <c r="J116" s="43" t="s">
        <v>43</v>
      </c>
      <c r="K116" s="43" t="s">
        <v>43</v>
      </c>
      <c r="L116" s="43" t="s">
        <v>43</v>
      </c>
      <c r="M116" s="43" t="s">
        <v>43</v>
      </c>
      <c r="N116" s="43" t="s">
        <v>43</v>
      </c>
      <c r="O116" s="43" t="s">
        <v>43</v>
      </c>
      <c r="P116" s="43" t="s">
        <v>43</v>
      </c>
    </row>
    <row r="117" spans="2:16" outlineLevel="2" x14ac:dyDescent="0.25">
      <c r="B117" s="42"/>
      <c r="C117" s="61"/>
      <c r="D117" s="19" t="s">
        <v>180</v>
      </c>
      <c r="E117" s="19"/>
      <c r="F117" s="35" t="s">
        <v>207</v>
      </c>
      <c r="G117" s="43">
        <f t="shared" si="12"/>
        <v>0</v>
      </c>
      <c r="H117" s="43" t="s">
        <v>43</v>
      </c>
      <c r="I117" s="43" t="s">
        <v>43</v>
      </c>
      <c r="J117" s="43" t="s">
        <v>43</v>
      </c>
      <c r="K117" s="43" t="s">
        <v>43</v>
      </c>
      <c r="L117" s="43" t="s">
        <v>43</v>
      </c>
      <c r="M117" s="43" t="s">
        <v>43</v>
      </c>
      <c r="N117" s="43" t="s">
        <v>43</v>
      </c>
      <c r="O117" s="43" t="s">
        <v>43</v>
      </c>
      <c r="P117" s="43" t="s">
        <v>43</v>
      </c>
    </row>
    <row r="118" spans="2:16" outlineLevel="2" x14ac:dyDescent="0.25">
      <c r="B118" s="42"/>
      <c r="C118" s="61"/>
      <c r="D118" s="19" t="s">
        <v>182</v>
      </c>
      <c r="E118" s="19"/>
      <c r="F118" s="35" t="s">
        <v>208</v>
      </c>
      <c r="G118" s="43">
        <f t="shared" si="12"/>
        <v>0</v>
      </c>
      <c r="H118" s="43" t="s">
        <v>43</v>
      </c>
      <c r="I118" s="43" t="s">
        <v>43</v>
      </c>
      <c r="J118" s="43" t="s">
        <v>43</v>
      </c>
      <c r="K118" s="43" t="s">
        <v>43</v>
      </c>
      <c r="L118" s="43" t="s">
        <v>43</v>
      </c>
      <c r="M118" s="43" t="s">
        <v>43</v>
      </c>
      <c r="N118" s="43" t="s">
        <v>43</v>
      </c>
      <c r="O118" s="43" t="s">
        <v>43</v>
      </c>
      <c r="P118" s="43" t="s">
        <v>43</v>
      </c>
    </row>
    <row r="119" spans="2:16" ht="15" customHeight="1" outlineLevel="1" x14ac:dyDescent="0.25">
      <c r="B119" s="42"/>
      <c r="C119" s="19" t="s">
        <v>209</v>
      </c>
      <c r="D119" s="22"/>
      <c r="E119" s="61"/>
      <c r="F119" s="35" t="s">
        <v>210</v>
      </c>
      <c r="G119" s="289">
        <f t="shared" ca="1" si="12"/>
        <v>0</v>
      </c>
      <c r="H119" s="27" t="s">
        <v>20</v>
      </c>
      <c r="I119" s="289">
        <f t="shared" ca="1" si="13"/>
        <v>0</v>
      </c>
      <c r="J119" s="27" t="s">
        <v>20</v>
      </c>
      <c r="K119" s="289">
        <f ca="1">SUMIF($F$260:$K$607,F119,$K$260:$K$607)</f>
        <v>0</v>
      </c>
      <c r="L119" s="27" t="s">
        <v>20</v>
      </c>
      <c r="M119" s="289">
        <f ca="1">SUMIF($F$260:$M$607,F119,$M$260:$M$607)</f>
        <v>0</v>
      </c>
      <c r="N119" s="27" t="s">
        <v>20</v>
      </c>
      <c r="O119" s="289">
        <f ca="1">SUMIF($F$260:$O$607,F119,$O$260:$O$607)</f>
        <v>0</v>
      </c>
      <c r="P119" s="27" t="s">
        <v>20</v>
      </c>
    </row>
    <row r="120" spans="2:16" outlineLevel="2" x14ac:dyDescent="0.25">
      <c r="B120" s="42"/>
      <c r="C120" s="61"/>
      <c r="D120" s="19" t="s">
        <v>178</v>
      </c>
      <c r="E120" s="19"/>
      <c r="F120" s="35" t="s">
        <v>211</v>
      </c>
      <c r="G120" s="43">
        <f t="shared" si="12"/>
        <v>0</v>
      </c>
      <c r="H120" s="43" t="s">
        <v>43</v>
      </c>
      <c r="I120" s="43" t="s">
        <v>43</v>
      </c>
      <c r="J120" s="43" t="s">
        <v>43</v>
      </c>
      <c r="K120" s="43" t="s">
        <v>43</v>
      </c>
      <c r="L120" s="43" t="s">
        <v>43</v>
      </c>
      <c r="M120" s="43" t="s">
        <v>43</v>
      </c>
      <c r="N120" s="43" t="s">
        <v>43</v>
      </c>
      <c r="O120" s="43" t="s">
        <v>43</v>
      </c>
      <c r="P120" s="43" t="s">
        <v>43</v>
      </c>
    </row>
    <row r="121" spans="2:16" outlineLevel="2" x14ac:dyDescent="0.25">
      <c r="B121" s="42"/>
      <c r="C121" s="61"/>
      <c r="D121" s="19" t="s">
        <v>180</v>
      </c>
      <c r="E121" s="19"/>
      <c r="F121" s="35" t="s">
        <v>212</v>
      </c>
      <c r="G121" s="43">
        <f t="shared" si="12"/>
        <v>0</v>
      </c>
      <c r="H121" s="43" t="s">
        <v>43</v>
      </c>
      <c r="I121" s="43" t="s">
        <v>43</v>
      </c>
      <c r="J121" s="43" t="s">
        <v>43</v>
      </c>
      <c r="K121" s="43" t="s">
        <v>43</v>
      </c>
      <c r="L121" s="43" t="s">
        <v>43</v>
      </c>
      <c r="M121" s="43" t="s">
        <v>43</v>
      </c>
      <c r="N121" s="43" t="s">
        <v>43</v>
      </c>
      <c r="O121" s="43" t="s">
        <v>43</v>
      </c>
      <c r="P121" s="43" t="s">
        <v>43</v>
      </c>
    </row>
    <row r="122" spans="2:16" outlineLevel="2" x14ac:dyDescent="0.25">
      <c r="B122" s="42"/>
      <c r="C122" s="61"/>
      <c r="D122" s="19" t="s">
        <v>182</v>
      </c>
      <c r="E122" s="19"/>
      <c r="F122" s="35" t="s">
        <v>213</v>
      </c>
      <c r="G122" s="43">
        <f t="shared" si="12"/>
        <v>0</v>
      </c>
      <c r="H122" s="43" t="s">
        <v>43</v>
      </c>
      <c r="I122" s="43" t="s">
        <v>43</v>
      </c>
      <c r="J122" s="43" t="s">
        <v>43</v>
      </c>
      <c r="K122" s="43" t="s">
        <v>43</v>
      </c>
      <c r="L122" s="43" t="s">
        <v>43</v>
      </c>
      <c r="M122" s="43" t="s">
        <v>43</v>
      </c>
      <c r="N122" s="43" t="s">
        <v>43</v>
      </c>
      <c r="O122" s="43" t="s">
        <v>43</v>
      </c>
      <c r="P122" s="43" t="s">
        <v>43</v>
      </c>
    </row>
    <row r="123" spans="2:16" ht="15" customHeight="1" outlineLevel="1" x14ac:dyDescent="0.25">
      <c r="B123" s="42"/>
      <c r="C123" s="19" t="s">
        <v>214</v>
      </c>
      <c r="D123" s="22"/>
      <c r="E123" s="61"/>
      <c r="F123" s="35" t="s">
        <v>215</v>
      </c>
      <c r="G123" s="289">
        <f t="shared" ca="1" si="12"/>
        <v>0</v>
      </c>
      <c r="H123" s="27" t="s">
        <v>20</v>
      </c>
      <c r="I123" s="289">
        <f t="shared" ca="1" si="13"/>
        <v>0</v>
      </c>
      <c r="J123" s="27" t="s">
        <v>20</v>
      </c>
      <c r="K123" s="289">
        <f ca="1">SUMIF($F$260:$K$607,F123,$K$260:$K$607)</f>
        <v>0</v>
      </c>
      <c r="L123" s="27" t="s">
        <v>20</v>
      </c>
      <c r="M123" s="289">
        <f ca="1">SUMIF($F$260:$M$607,F123,$M$260:$M$607)</f>
        <v>0</v>
      </c>
      <c r="N123" s="27" t="s">
        <v>20</v>
      </c>
      <c r="O123" s="289">
        <f ca="1">SUMIF($F$260:$O$607,F123,$O$260:$O$607)</f>
        <v>0</v>
      </c>
      <c r="P123" s="27" t="s">
        <v>20</v>
      </c>
    </row>
    <row r="124" spans="2:16" outlineLevel="2" x14ac:dyDescent="0.25">
      <c r="B124" s="42"/>
      <c r="C124" s="61"/>
      <c r="D124" s="19" t="s">
        <v>178</v>
      </c>
      <c r="E124" s="19"/>
      <c r="F124" s="35" t="s">
        <v>216</v>
      </c>
      <c r="G124" s="43">
        <f t="shared" si="12"/>
        <v>0</v>
      </c>
      <c r="H124" s="43" t="s">
        <v>43</v>
      </c>
      <c r="I124" s="43" t="s">
        <v>43</v>
      </c>
      <c r="J124" s="43" t="s">
        <v>43</v>
      </c>
      <c r="K124" s="43" t="s">
        <v>43</v>
      </c>
      <c r="L124" s="43" t="s">
        <v>43</v>
      </c>
      <c r="M124" s="43" t="s">
        <v>43</v>
      </c>
      <c r="N124" s="43" t="s">
        <v>43</v>
      </c>
      <c r="O124" s="43" t="s">
        <v>43</v>
      </c>
      <c r="P124" s="43" t="s">
        <v>43</v>
      </c>
    </row>
    <row r="125" spans="2:16" outlineLevel="2" x14ac:dyDescent="0.25">
      <c r="B125" s="42"/>
      <c r="C125" s="61"/>
      <c r="D125" s="19" t="s">
        <v>180</v>
      </c>
      <c r="E125" s="19"/>
      <c r="F125" s="35" t="s">
        <v>217</v>
      </c>
      <c r="G125" s="43">
        <f t="shared" si="12"/>
        <v>0</v>
      </c>
      <c r="H125" s="43" t="s">
        <v>43</v>
      </c>
      <c r="I125" s="43" t="s">
        <v>43</v>
      </c>
      <c r="J125" s="43" t="s">
        <v>43</v>
      </c>
      <c r="K125" s="43" t="s">
        <v>43</v>
      </c>
      <c r="L125" s="43" t="s">
        <v>43</v>
      </c>
      <c r="M125" s="43" t="s">
        <v>43</v>
      </c>
      <c r="N125" s="43" t="s">
        <v>43</v>
      </c>
      <c r="O125" s="43" t="s">
        <v>43</v>
      </c>
      <c r="P125" s="43" t="s">
        <v>43</v>
      </c>
    </row>
    <row r="126" spans="2:16" outlineLevel="2" x14ac:dyDescent="0.25">
      <c r="B126" s="42"/>
      <c r="C126" s="61"/>
      <c r="D126" s="19" t="s">
        <v>182</v>
      </c>
      <c r="E126" s="19"/>
      <c r="F126" s="35" t="s">
        <v>218</v>
      </c>
      <c r="G126" s="43">
        <f t="shared" si="12"/>
        <v>0</v>
      </c>
      <c r="H126" s="43" t="s">
        <v>43</v>
      </c>
      <c r="I126" s="43" t="s">
        <v>43</v>
      </c>
      <c r="J126" s="43" t="s">
        <v>43</v>
      </c>
      <c r="K126" s="43" t="s">
        <v>43</v>
      </c>
      <c r="L126" s="43" t="s">
        <v>43</v>
      </c>
      <c r="M126" s="43" t="s">
        <v>43</v>
      </c>
      <c r="N126" s="43" t="s">
        <v>43</v>
      </c>
      <c r="O126" s="43" t="s">
        <v>43</v>
      </c>
      <c r="P126" s="43" t="s">
        <v>43</v>
      </c>
    </row>
    <row r="127" spans="2:16" ht="15" customHeight="1" outlineLevel="1" x14ac:dyDescent="0.25">
      <c r="B127" s="42"/>
      <c r="C127" s="19" t="s">
        <v>219</v>
      </c>
      <c r="D127" s="22"/>
      <c r="E127" s="61"/>
      <c r="F127" s="35" t="s">
        <v>220</v>
      </c>
      <c r="G127" s="289">
        <f t="shared" ca="1" si="12"/>
        <v>0</v>
      </c>
      <c r="H127" s="27" t="s">
        <v>20</v>
      </c>
      <c r="I127" s="289">
        <f t="shared" ca="1" si="13"/>
        <v>0</v>
      </c>
      <c r="J127" s="27" t="s">
        <v>20</v>
      </c>
      <c r="K127" s="289">
        <f ca="1">SUMIF($F$260:$K$607,F127,$K$260:$K$607)</f>
        <v>0</v>
      </c>
      <c r="L127" s="27" t="s">
        <v>20</v>
      </c>
      <c r="M127" s="289">
        <f ca="1">SUMIF($F$260:$M$607,F127,$M$260:$M$607)</f>
        <v>0</v>
      </c>
      <c r="N127" s="27" t="s">
        <v>20</v>
      </c>
      <c r="O127" s="289">
        <f ca="1">SUMIF($F$260:$O$607,F127,$O$260:$O$607)</f>
        <v>0</v>
      </c>
      <c r="P127" s="27" t="s">
        <v>20</v>
      </c>
    </row>
    <row r="128" spans="2:16" outlineLevel="2" x14ac:dyDescent="0.25">
      <c r="B128" s="42"/>
      <c r="C128" s="61"/>
      <c r="D128" s="19" t="s">
        <v>178</v>
      </c>
      <c r="E128" s="19"/>
      <c r="F128" s="35" t="s">
        <v>221</v>
      </c>
      <c r="G128" s="43">
        <f t="shared" si="12"/>
        <v>0</v>
      </c>
      <c r="H128" s="43" t="s">
        <v>43</v>
      </c>
      <c r="I128" s="43" t="s">
        <v>43</v>
      </c>
      <c r="J128" s="43" t="s">
        <v>43</v>
      </c>
      <c r="K128" s="43" t="s">
        <v>43</v>
      </c>
      <c r="L128" s="43" t="s">
        <v>43</v>
      </c>
      <c r="M128" s="43" t="s">
        <v>43</v>
      </c>
      <c r="N128" s="43" t="s">
        <v>43</v>
      </c>
      <c r="O128" s="43" t="s">
        <v>43</v>
      </c>
      <c r="P128" s="43" t="s">
        <v>43</v>
      </c>
    </row>
    <row r="129" spans="2:16" outlineLevel="2" x14ac:dyDescent="0.25">
      <c r="B129" s="42"/>
      <c r="C129" s="61"/>
      <c r="D129" s="19" t="s">
        <v>180</v>
      </c>
      <c r="E129" s="19"/>
      <c r="F129" s="35" t="s">
        <v>222</v>
      </c>
      <c r="G129" s="43">
        <f t="shared" si="12"/>
        <v>0</v>
      </c>
      <c r="H129" s="43" t="s">
        <v>43</v>
      </c>
      <c r="I129" s="43" t="s">
        <v>43</v>
      </c>
      <c r="J129" s="43" t="s">
        <v>43</v>
      </c>
      <c r="K129" s="43" t="s">
        <v>43</v>
      </c>
      <c r="L129" s="43" t="s">
        <v>43</v>
      </c>
      <c r="M129" s="43" t="s">
        <v>43</v>
      </c>
      <c r="N129" s="43" t="s">
        <v>43</v>
      </c>
      <c r="O129" s="43" t="s">
        <v>43</v>
      </c>
      <c r="P129" s="43" t="s">
        <v>43</v>
      </c>
    </row>
    <row r="130" spans="2:16" outlineLevel="2" x14ac:dyDescent="0.25">
      <c r="B130" s="42"/>
      <c r="C130" s="61"/>
      <c r="D130" s="19" t="s">
        <v>182</v>
      </c>
      <c r="E130" s="19"/>
      <c r="F130" s="35" t="s">
        <v>223</v>
      </c>
      <c r="G130" s="43">
        <f t="shared" si="12"/>
        <v>0</v>
      </c>
      <c r="H130" s="43" t="s">
        <v>43</v>
      </c>
      <c r="I130" s="43" t="s">
        <v>43</v>
      </c>
      <c r="J130" s="43" t="s">
        <v>43</v>
      </c>
      <c r="K130" s="43" t="s">
        <v>43</v>
      </c>
      <c r="L130" s="43" t="s">
        <v>43</v>
      </c>
      <c r="M130" s="43" t="s">
        <v>43</v>
      </c>
      <c r="N130" s="43" t="s">
        <v>43</v>
      </c>
      <c r="O130" s="43" t="s">
        <v>43</v>
      </c>
      <c r="P130" s="43" t="s">
        <v>43</v>
      </c>
    </row>
    <row r="131" spans="2:16" ht="15" customHeight="1" outlineLevel="1" x14ac:dyDescent="0.25">
      <c r="B131" s="42"/>
      <c r="C131" s="19" t="s">
        <v>224</v>
      </c>
      <c r="D131" s="22"/>
      <c r="E131" s="61"/>
      <c r="F131" s="35" t="s">
        <v>225</v>
      </c>
      <c r="G131" s="289">
        <f t="shared" ca="1" si="12"/>
        <v>0</v>
      </c>
      <c r="H131" s="27" t="s">
        <v>20</v>
      </c>
      <c r="I131" s="289">
        <f t="shared" ca="1" si="13"/>
        <v>0</v>
      </c>
      <c r="J131" s="27" t="s">
        <v>20</v>
      </c>
      <c r="K131" s="289">
        <f ca="1">SUMIF($F$260:$K$607,F131,$K$260:$K$607)</f>
        <v>0</v>
      </c>
      <c r="L131" s="27" t="s">
        <v>20</v>
      </c>
      <c r="M131" s="289">
        <f ca="1">SUMIF($F$260:$M$607,F131,$M$260:$M$607)</f>
        <v>0</v>
      </c>
      <c r="N131" s="27" t="s">
        <v>20</v>
      </c>
      <c r="O131" s="289">
        <f ca="1">SUMIF($F$260:$O$607,F131,$O$260:$O$607)</f>
        <v>0</v>
      </c>
      <c r="P131" s="27" t="s">
        <v>20</v>
      </c>
    </row>
    <row r="132" spans="2:16" outlineLevel="2" x14ac:dyDescent="0.25">
      <c r="B132" s="42"/>
      <c r="C132" s="61"/>
      <c r="D132" s="19" t="s">
        <v>178</v>
      </c>
      <c r="E132" s="19"/>
      <c r="F132" s="35" t="s">
        <v>226</v>
      </c>
      <c r="G132" s="43">
        <f t="shared" si="12"/>
        <v>0</v>
      </c>
      <c r="H132" s="43" t="s">
        <v>43</v>
      </c>
      <c r="I132" s="43" t="s">
        <v>43</v>
      </c>
      <c r="J132" s="43" t="s">
        <v>43</v>
      </c>
      <c r="K132" s="43" t="s">
        <v>43</v>
      </c>
      <c r="L132" s="43" t="s">
        <v>43</v>
      </c>
      <c r="M132" s="43" t="s">
        <v>43</v>
      </c>
      <c r="N132" s="43" t="s">
        <v>43</v>
      </c>
      <c r="O132" s="43" t="s">
        <v>43</v>
      </c>
      <c r="P132" s="43" t="s">
        <v>43</v>
      </c>
    </row>
    <row r="133" spans="2:16" outlineLevel="2" x14ac:dyDescent="0.25">
      <c r="B133" s="42"/>
      <c r="C133" s="61"/>
      <c r="D133" s="19" t="s">
        <v>180</v>
      </c>
      <c r="E133" s="19"/>
      <c r="F133" s="35" t="s">
        <v>227</v>
      </c>
      <c r="G133" s="43">
        <f t="shared" si="12"/>
        <v>0</v>
      </c>
      <c r="H133" s="43" t="s">
        <v>43</v>
      </c>
      <c r="I133" s="43" t="s">
        <v>43</v>
      </c>
      <c r="J133" s="43" t="s">
        <v>43</v>
      </c>
      <c r="K133" s="43" t="s">
        <v>43</v>
      </c>
      <c r="L133" s="43" t="s">
        <v>43</v>
      </c>
      <c r="M133" s="43" t="s">
        <v>43</v>
      </c>
      <c r="N133" s="43" t="s">
        <v>43</v>
      </c>
      <c r="O133" s="43" t="s">
        <v>43</v>
      </c>
      <c r="P133" s="43" t="s">
        <v>43</v>
      </c>
    </row>
    <row r="134" spans="2:16" outlineLevel="2" x14ac:dyDescent="0.25">
      <c r="B134" s="42"/>
      <c r="C134" s="61"/>
      <c r="D134" s="29" t="s">
        <v>182</v>
      </c>
      <c r="E134" s="29"/>
      <c r="F134" s="35" t="s">
        <v>228</v>
      </c>
      <c r="G134" s="43">
        <f t="shared" si="12"/>
        <v>0</v>
      </c>
      <c r="H134" s="43" t="s">
        <v>43</v>
      </c>
      <c r="I134" s="43" t="s">
        <v>43</v>
      </c>
      <c r="J134" s="43" t="s">
        <v>43</v>
      </c>
      <c r="K134" s="43" t="s">
        <v>43</v>
      </c>
      <c r="L134" s="43" t="s">
        <v>43</v>
      </c>
      <c r="M134" s="43" t="s">
        <v>43</v>
      </c>
      <c r="N134" s="43" t="s">
        <v>43</v>
      </c>
      <c r="O134" s="43" t="s">
        <v>43</v>
      </c>
      <c r="P134" s="43" t="s">
        <v>43</v>
      </c>
    </row>
    <row r="135" spans="2:16" ht="15" customHeight="1" outlineLevel="1" x14ac:dyDescent="0.25">
      <c r="B135" s="44"/>
      <c r="C135" s="29" t="s">
        <v>229</v>
      </c>
      <c r="D135" s="92"/>
      <c r="E135" s="70"/>
      <c r="F135" s="39" t="s">
        <v>230</v>
      </c>
      <c r="G135" s="289">
        <f t="shared" ca="1" si="12"/>
        <v>0</v>
      </c>
      <c r="H135" s="27" t="s">
        <v>20</v>
      </c>
      <c r="I135" s="289">
        <f t="shared" ca="1" si="13"/>
        <v>0</v>
      </c>
      <c r="J135" s="27" t="s">
        <v>20</v>
      </c>
      <c r="K135" s="289">
        <f ca="1">SUMIF($F$260:$K$607,F135,$K$260:$K$607)</f>
        <v>0</v>
      </c>
      <c r="L135" s="27" t="s">
        <v>20</v>
      </c>
      <c r="M135" s="289">
        <f ca="1">SUMIF($F$260:$M$607,F135,$M$260:$M$607)</f>
        <v>0</v>
      </c>
      <c r="N135" s="27" t="s">
        <v>20</v>
      </c>
      <c r="O135" s="289">
        <f ca="1">SUMIF($F$260:$O$607,F135,$O$260:$O$607)</f>
        <v>0</v>
      </c>
      <c r="P135" s="27" t="s">
        <v>20</v>
      </c>
    </row>
    <row r="136" spans="2:16" outlineLevel="2" x14ac:dyDescent="0.25">
      <c r="B136" s="42"/>
      <c r="C136" s="61"/>
      <c r="D136" s="19" t="s">
        <v>178</v>
      </c>
      <c r="E136" s="19"/>
      <c r="F136" s="35" t="s">
        <v>231</v>
      </c>
      <c r="G136" s="43">
        <f t="shared" si="12"/>
        <v>0</v>
      </c>
      <c r="H136" s="43" t="s">
        <v>43</v>
      </c>
      <c r="I136" s="43" t="s">
        <v>43</v>
      </c>
      <c r="J136" s="43" t="s">
        <v>43</v>
      </c>
      <c r="K136" s="43" t="s">
        <v>43</v>
      </c>
      <c r="L136" s="43" t="s">
        <v>43</v>
      </c>
      <c r="M136" s="43" t="s">
        <v>43</v>
      </c>
      <c r="N136" s="43" t="s">
        <v>43</v>
      </c>
      <c r="O136" s="43" t="s">
        <v>43</v>
      </c>
      <c r="P136" s="43" t="s">
        <v>43</v>
      </c>
    </row>
    <row r="137" spans="2:16" outlineLevel="2" x14ac:dyDescent="0.25">
      <c r="B137" s="42"/>
      <c r="C137" s="61"/>
      <c r="D137" s="19" t="s">
        <v>180</v>
      </c>
      <c r="E137" s="19"/>
      <c r="F137" s="35" t="s">
        <v>232</v>
      </c>
      <c r="G137" s="43">
        <f t="shared" si="12"/>
        <v>0</v>
      </c>
      <c r="H137" s="43" t="s">
        <v>43</v>
      </c>
      <c r="I137" s="43" t="s">
        <v>43</v>
      </c>
      <c r="J137" s="43" t="s">
        <v>43</v>
      </c>
      <c r="K137" s="43" t="s">
        <v>43</v>
      </c>
      <c r="L137" s="43" t="s">
        <v>43</v>
      </c>
      <c r="M137" s="43" t="s">
        <v>43</v>
      </c>
      <c r="N137" s="43" t="s">
        <v>43</v>
      </c>
      <c r="O137" s="43" t="s">
        <v>43</v>
      </c>
      <c r="P137" s="43" t="s">
        <v>43</v>
      </c>
    </row>
    <row r="138" spans="2:16" outlineLevel="2" x14ac:dyDescent="0.25">
      <c r="B138" s="42"/>
      <c r="C138" s="61"/>
      <c r="D138" s="29" t="s">
        <v>182</v>
      </c>
      <c r="E138" s="29"/>
      <c r="F138" s="35" t="s">
        <v>233</v>
      </c>
      <c r="G138" s="43">
        <f t="shared" si="12"/>
        <v>0</v>
      </c>
      <c r="H138" s="43" t="s">
        <v>43</v>
      </c>
      <c r="I138" s="43" t="s">
        <v>43</v>
      </c>
      <c r="J138" s="43" t="s">
        <v>43</v>
      </c>
      <c r="K138" s="43" t="s">
        <v>43</v>
      </c>
      <c r="L138" s="43" t="s">
        <v>43</v>
      </c>
      <c r="M138" s="43" t="s">
        <v>43</v>
      </c>
      <c r="N138" s="43" t="s">
        <v>43</v>
      </c>
      <c r="O138" s="43" t="s">
        <v>43</v>
      </c>
      <c r="P138" s="43" t="s">
        <v>43</v>
      </c>
    </row>
    <row r="139" spans="2:16" ht="15" customHeight="1" outlineLevel="1" x14ac:dyDescent="0.25">
      <c r="B139" s="42"/>
      <c r="C139" s="165" t="s">
        <v>234</v>
      </c>
      <c r="D139" s="133"/>
      <c r="E139" s="106"/>
      <c r="F139" s="35" t="s">
        <v>235</v>
      </c>
      <c r="G139" s="289">
        <f t="shared" ca="1" si="12"/>
        <v>0</v>
      </c>
      <c r="H139" s="27" t="s">
        <v>20</v>
      </c>
      <c r="I139" s="289">
        <f t="shared" ca="1" si="13"/>
        <v>0</v>
      </c>
      <c r="J139" s="27" t="s">
        <v>20</v>
      </c>
      <c r="K139" s="289">
        <f ca="1">SUMIF($F$260:$K$607,F139,$K$260:$K$607)</f>
        <v>0</v>
      </c>
      <c r="L139" s="27" t="s">
        <v>20</v>
      </c>
      <c r="M139" s="289">
        <f ca="1">SUMIF($F$260:$M$607,F139,$M$260:$M$607)</f>
        <v>0</v>
      </c>
      <c r="N139" s="27" t="s">
        <v>20</v>
      </c>
      <c r="O139" s="289">
        <f ca="1">SUMIF($F$260:$O$607,F139,$O$260:$O$607)</f>
        <v>0</v>
      </c>
      <c r="P139" s="27" t="s">
        <v>20</v>
      </c>
    </row>
    <row r="140" spans="2:16" outlineLevel="2" x14ac:dyDescent="0.25">
      <c r="B140" s="42"/>
      <c r="C140" s="127"/>
      <c r="D140" s="19" t="s">
        <v>178</v>
      </c>
      <c r="E140" s="19"/>
      <c r="F140" s="35" t="s">
        <v>236</v>
      </c>
      <c r="G140" s="43">
        <f t="shared" si="12"/>
        <v>0</v>
      </c>
      <c r="H140" s="43" t="s">
        <v>43</v>
      </c>
      <c r="I140" s="43" t="s">
        <v>43</v>
      </c>
      <c r="J140" s="43" t="s">
        <v>43</v>
      </c>
      <c r="K140" s="43" t="s">
        <v>43</v>
      </c>
      <c r="L140" s="43" t="s">
        <v>43</v>
      </c>
      <c r="M140" s="43" t="s">
        <v>43</v>
      </c>
      <c r="N140" s="43" t="s">
        <v>43</v>
      </c>
      <c r="O140" s="43" t="s">
        <v>43</v>
      </c>
      <c r="P140" s="43" t="s">
        <v>43</v>
      </c>
    </row>
    <row r="141" spans="2:16" outlineLevel="2" x14ac:dyDescent="0.25">
      <c r="B141" s="42"/>
      <c r="C141" s="127"/>
      <c r="D141" s="19" t="s">
        <v>180</v>
      </c>
      <c r="E141" s="19"/>
      <c r="F141" s="35" t="s">
        <v>237</v>
      </c>
      <c r="G141" s="43">
        <f t="shared" si="12"/>
        <v>0</v>
      </c>
      <c r="H141" s="43" t="s">
        <v>43</v>
      </c>
      <c r="I141" s="43" t="s">
        <v>43</v>
      </c>
      <c r="J141" s="43" t="s">
        <v>43</v>
      </c>
      <c r="K141" s="43" t="s">
        <v>43</v>
      </c>
      <c r="L141" s="43" t="s">
        <v>43</v>
      </c>
      <c r="M141" s="43" t="s">
        <v>43</v>
      </c>
      <c r="N141" s="43" t="s">
        <v>43</v>
      </c>
      <c r="O141" s="43" t="s">
        <v>43</v>
      </c>
      <c r="P141" s="43" t="s">
        <v>43</v>
      </c>
    </row>
    <row r="142" spans="2:16" ht="14.25" customHeight="1" outlineLevel="1" x14ac:dyDescent="0.25">
      <c r="B142" s="147"/>
      <c r="C142" s="165" t="s">
        <v>238</v>
      </c>
      <c r="D142" s="133"/>
      <c r="E142" s="106"/>
      <c r="F142" s="39" t="s">
        <v>239</v>
      </c>
      <c r="G142" s="289">
        <f t="shared" ca="1" si="12"/>
        <v>0</v>
      </c>
      <c r="H142" s="27" t="s">
        <v>20</v>
      </c>
      <c r="I142" s="289">
        <f t="shared" ca="1" si="13"/>
        <v>0</v>
      </c>
      <c r="J142" s="27" t="s">
        <v>20</v>
      </c>
      <c r="K142" s="289">
        <f ca="1">SUMIF($F$260:$K$607,F142,$K$260:$K$607)</f>
        <v>0</v>
      </c>
      <c r="L142" s="27" t="s">
        <v>20</v>
      </c>
      <c r="M142" s="289">
        <f ca="1">SUMIF($F$260:$M$607,F142,$M$260:$M$607)</f>
        <v>0</v>
      </c>
      <c r="N142" s="27" t="s">
        <v>20</v>
      </c>
      <c r="O142" s="289">
        <f ca="1">SUMIF($F$260:$O$607,F142,$O$260:$O$607)</f>
        <v>0</v>
      </c>
      <c r="P142" s="27" t="s">
        <v>20</v>
      </c>
    </row>
    <row r="143" spans="2:16" outlineLevel="2" x14ac:dyDescent="0.25">
      <c r="B143" s="147"/>
      <c r="C143" s="128"/>
      <c r="D143" s="29" t="s">
        <v>178</v>
      </c>
      <c r="E143" s="29"/>
      <c r="F143" s="39" t="s">
        <v>240</v>
      </c>
      <c r="G143" s="32">
        <f t="shared" ref="G143:G206" si="14">SUM(I143,K143,M143,O143)</f>
        <v>0</v>
      </c>
      <c r="H143" s="32" t="s">
        <v>43</v>
      </c>
      <c r="I143" s="43" t="s">
        <v>43</v>
      </c>
      <c r="J143" s="32" t="s">
        <v>43</v>
      </c>
      <c r="K143" s="43" t="s">
        <v>43</v>
      </c>
      <c r="L143" s="32" t="s">
        <v>43</v>
      </c>
      <c r="M143" s="43" t="s">
        <v>43</v>
      </c>
      <c r="N143" s="32" t="s">
        <v>43</v>
      </c>
      <c r="O143" s="43" t="s">
        <v>43</v>
      </c>
      <c r="P143" s="32" t="s">
        <v>43</v>
      </c>
    </row>
    <row r="144" spans="2:16" outlineLevel="2" x14ac:dyDescent="0.25">
      <c r="B144" s="147"/>
      <c r="C144" s="128"/>
      <c r="D144" s="29" t="s">
        <v>180</v>
      </c>
      <c r="E144" s="29"/>
      <c r="F144" s="39" t="s">
        <v>241</v>
      </c>
      <c r="G144" s="32">
        <f t="shared" si="14"/>
        <v>0</v>
      </c>
      <c r="H144" s="32" t="s">
        <v>43</v>
      </c>
      <c r="I144" s="43" t="s">
        <v>43</v>
      </c>
      <c r="J144" s="32" t="s">
        <v>43</v>
      </c>
      <c r="K144" s="43" t="s">
        <v>43</v>
      </c>
      <c r="L144" s="32" t="s">
        <v>43</v>
      </c>
      <c r="M144" s="43" t="s">
        <v>43</v>
      </c>
      <c r="N144" s="32" t="s">
        <v>43</v>
      </c>
      <c r="O144" s="43" t="s">
        <v>43</v>
      </c>
      <c r="P144" s="32" t="s">
        <v>43</v>
      </c>
    </row>
    <row r="145" spans="2:16" outlineLevel="2" x14ac:dyDescent="0.25">
      <c r="B145" s="147"/>
      <c r="C145" s="128"/>
      <c r="D145" s="29" t="s">
        <v>182</v>
      </c>
      <c r="E145" s="29"/>
      <c r="F145" s="39" t="s">
        <v>242</v>
      </c>
      <c r="G145" s="32">
        <f t="shared" si="14"/>
        <v>0</v>
      </c>
      <c r="H145" s="32" t="s">
        <v>43</v>
      </c>
      <c r="I145" s="43" t="s">
        <v>43</v>
      </c>
      <c r="J145" s="32" t="s">
        <v>43</v>
      </c>
      <c r="K145" s="43" t="s">
        <v>43</v>
      </c>
      <c r="L145" s="32" t="s">
        <v>43</v>
      </c>
      <c r="M145" s="43" t="s">
        <v>43</v>
      </c>
      <c r="N145" s="32" t="s">
        <v>43</v>
      </c>
      <c r="O145" s="43" t="s">
        <v>43</v>
      </c>
      <c r="P145" s="32" t="s">
        <v>43</v>
      </c>
    </row>
    <row r="146" spans="2:16" ht="14.25" customHeight="1" outlineLevel="1" collapsed="1" x14ac:dyDescent="0.25">
      <c r="B146" s="147"/>
      <c r="C146" s="165" t="s">
        <v>243</v>
      </c>
      <c r="D146" s="133"/>
      <c r="E146" s="106"/>
      <c r="F146" s="39" t="s">
        <v>244</v>
      </c>
      <c r="G146" s="289">
        <f t="shared" ca="1" si="14"/>
        <v>0</v>
      </c>
      <c r="H146" s="27" t="s">
        <v>20</v>
      </c>
      <c r="I146" s="289">
        <f t="shared" ca="1" si="13"/>
        <v>0</v>
      </c>
      <c r="J146" s="27" t="s">
        <v>20</v>
      </c>
      <c r="K146" s="289">
        <f ca="1">SUMIF($F$260:$K$607,F146,$K$260:$K$607)</f>
        <v>0</v>
      </c>
      <c r="L146" s="27" t="s">
        <v>20</v>
      </c>
      <c r="M146" s="289">
        <f ca="1">SUMIF($F$260:$M$607,F146,$M$260:$M$607)</f>
        <v>0</v>
      </c>
      <c r="N146" s="27" t="s">
        <v>20</v>
      </c>
      <c r="O146" s="289">
        <f ca="1">SUMIF($F$260:$O$607,F146,$O$260:$O$607)</f>
        <v>0</v>
      </c>
      <c r="P146" s="27" t="s">
        <v>20</v>
      </c>
    </row>
    <row r="147" spans="2:16" outlineLevel="1" x14ac:dyDescent="0.25">
      <c r="B147" s="147"/>
      <c r="C147" s="128"/>
      <c r="D147" s="29" t="s">
        <v>178</v>
      </c>
      <c r="E147" s="29"/>
      <c r="F147" s="39" t="s">
        <v>245</v>
      </c>
      <c r="G147" s="32">
        <f t="shared" si="14"/>
        <v>0</v>
      </c>
      <c r="H147" s="32" t="s">
        <v>43</v>
      </c>
      <c r="I147" s="43" t="s">
        <v>43</v>
      </c>
      <c r="J147" s="32" t="s">
        <v>43</v>
      </c>
      <c r="K147" s="43" t="s">
        <v>43</v>
      </c>
      <c r="L147" s="32" t="s">
        <v>43</v>
      </c>
      <c r="M147" s="43" t="s">
        <v>43</v>
      </c>
      <c r="N147" s="32" t="s">
        <v>43</v>
      </c>
      <c r="O147" s="43" t="s">
        <v>43</v>
      </c>
      <c r="P147" s="32" t="s">
        <v>43</v>
      </c>
    </row>
    <row r="148" spans="2:16" outlineLevel="1" x14ac:dyDescent="0.25">
      <c r="B148" s="147"/>
      <c r="C148" s="128"/>
      <c r="D148" s="29" t="s">
        <v>180</v>
      </c>
      <c r="E148" s="29"/>
      <c r="F148" s="39" t="s">
        <v>246</v>
      </c>
      <c r="G148" s="32">
        <f t="shared" si="14"/>
        <v>0</v>
      </c>
      <c r="H148" s="32" t="s">
        <v>43</v>
      </c>
      <c r="I148" s="43" t="s">
        <v>43</v>
      </c>
      <c r="J148" s="32" t="s">
        <v>43</v>
      </c>
      <c r="K148" s="43" t="s">
        <v>43</v>
      </c>
      <c r="L148" s="32" t="s">
        <v>43</v>
      </c>
      <c r="M148" s="43" t="s">
        <v>43</v>
      </c>
      <c r="N148" s="32" t="s">
        <v>43</v>
      </c>
      <c r="O148" s="43" t="s">
        <v>43</v>
      </c>
      <c r="P148" s="32" t="s">
        <v>43</v>
      </c>
    </row>
    <row r="149" spans="2:16" outlineLevel="1" x14ac:dyDescent="0.25">
      <c r="B149" s="153"/>
      <c r="C149" s="129"/>
      <c r="D149" s="45" t="s">
        <v>182</v>
      </c>
      <c r="E149" s="45"/>
      <c r="F149" s="46" t="s">
        <v>247</v>
      </c>
      <c r="G149" s="47">
        <f t="shared" si="14"/>
        <v>0</v>
      </c>
      <c r="H149" s="47" t="s">
        <v>43</v>
      </c>
      <c r="I149" s="43" t="s">
        <v>43</v>
      </c>
      <c r="J149" s="47" t="s">
        <v>43</v>
      </c>
      <c r="K149" s="43" t="s">
        <v>43</v>
      </c>
      <c r="L149" s="47" t="s">
        <v>43</v>
      </c>
      <c r="M149" s="43" t="s">
        <v>43</v>
      </c>
      <c r="N149" s="47" t="s">
        <v>43</v>
      </c>
      <c r="O149" s="43" t="s">
        <v>43</v>
      </c>
      <c r="P149" s="47" t="s">
        <v>43</v>
      </c>
    </row>
    <row r="150" spans="2:16" ht="66.75" customHeight="1" x14ac:dyDescent="0.25">
      <c r="B150" s="1519" t="s">
        <v>248</v>
      </c>
      <c r="C150" s="1520"/>
      <c r="D150" s="1520"/>
      <c r="E150" s="1521"/>
      <c r="F150" s="328" t="s">
        <v>249</v>
      </c>
      <c r="G150" s="115" t="e">
        <f t="shared" ca="1" si="14"/>
        <v>#REF!</v>
      </c>
      <c r="H150" s="12"/>
      <c r="I150" s="115" t="e">
        <f t="shared" ca="1" si="13"/>
        <v>#REF!</v>
      </c>
      <c r="J150" s="109"/>
      <c r="K150" s="380">
        <f t="shared" ref="K150:K181" ca="1" si="15">SUMIF($F$260:$K$607,F150,$K$260:$K$607)</f>
        <v>229</v>
      </c>
      <c r="L150" s="109"/>
      <c r="M150" s="115" t="e">
        <f t="shared" ref="M150:M181" ca="1" si="16">SUMIF($F$260:$M$607,F150,$M$260:$M$607)</f>
        <v>#REF!</v>
      </c>
      <c r="N150" s="109"/>
      <c r="O150" s="115">
        <f t="shared" ref="O150:O181" ca="1" si="17">SUMIF($F$260:$O$607,F150,$O$260:$O$607)</f>
        <v>351</v>
      </c>
      <c r="P150" s="109"/>
    </row>
    <row r="151" spans="2:16" ht="15.6" x14ac:dyDescent="0.25">
      <c r="B151" s="261" t="s">
        <v>250</v>
      </c>
      <c r="C151" s="261"/>
      <c r="D151" s="261"/>
      <c r="E151" s="262"/>
      <c r="F151" s="304" t="s">
        <v>251</v>
      </c>
      <c r="G151" s="305">
        <f t="shared" ca="1" si="14"/>
        <v>0</v>
      </c>
      <c r="H151" s="263"/>
      <c r="I151" s="305">
        <f t="shared" ca="1" si="13"/>
        <v>0</v>
      </c>
      <c r="J151" s="263"/>
      <c r="K151" s="305">
        <f t="shared" ca="1" si="15"/>
        <v>0</v>
      </c>
      <c r="L151" s="263"/>
      <c r="M151" s="305">
        <f t="shared" ca="1" si="16"/>
        <v>0</v>
      </c>
      <c r="N151" s="263"/>
      <c r="O151" s="305">
        <f t="shared" ca="1" si="17"/>
        <v>0</v>
      </c>
      <c r="P151" s="263"/>
    </row>
    <row r="152" spans="2:16" ht="15.6" outlineLevel="1" x14ac:dyDescent="0.3">
      <c r="B152" s="48" t="s">
        <v>252</v>
      </c>
      <c r="C152" s="49"/>
      <c r="D152" s="50"/>
      <c r="E152" s="50"/>
      <c r="F152" s="51" t="s">
        <v>253</v>
      </c>
      <c r="G152" s="289">
        <f t="shared" ca="1" si="14"/>
        <v>0</v>
      </c>
      <c r="H152" s="12"/>
      <c r="I152" s="289">
        <f t="shared" ca="1" si="13"/>
        <v>0</v>
      </c>
      <c r="J152" s="12"/>
      <c r="K152" s="289">
        <f t="shared" ca="1" si="15"/>
        <v>0</v>
      </c>
      <c r="L152" s="12"/>
      <c r="M152" s="289">
        <f t="shared" ca="1" si="16"/>
        <v>0</v>
      </c>
      <c r="N152" s="12"/>
      <c r="O152" s="289">
        <f t="shared" ca="1" si="17"/>
        <v>0</v>
      </c>
      <c r="P152" s="12"/>
    </row>
    <row r="153" spans="2:16" outlineLevel="2" x14ac:dyDescent="0.25">
      <c r="B153" s="154" t="s">
        <v>254</v>
      </c>
      <c r="C153" s="35"/>
      <c r="D153" s="35"/>
      <c r="E153" s="35"/>
      <c r="F153" s="34"/>
      <c r="G153" s="289">
        <f t="shared" ca="1" si="14"/>
        <v>0</v>
      </c>
      <c r="H153" s="12"/>
      <c r="I153" s="289">
        <f t="shared" ca="1" si="13"/>
        <v>0</v>
      </c>
      <c r="J153" s="12"/>
      <c r="K153" s="289">
        <f t="shared" ca="1" si="15"/>
        <v>0</v>
      </c>
      <c r="L153" s="12"/>
      <c r="M153" s="289">
        <f t="shared" ca="1" si="16"/>
        <v>0</v>
      </c>
      <c r="N153" s="12"/>
      <c r="O153" s="289">
        <f t="shared" ca="1" si="17"/>
        <v>0</v>
      </c>
      <c r="P153" s="12"/>
    </row>
    <row r="154" spans="2:16" outlineLevel="2" x14ac:dyDescent="0.25">
      <c r="B154" s="13"/>
      <c r="C154" s="19" t="s">
        <v>255</v>
      </c>
      <c r="D154" s="16"/>
      <c r="E154" s="16"/>
      <c r="F154" s="51" t="s">
        <v>256</v>
      </c>
      <c r="G154" s="289">
        <f t="shared" ca="1" si="14"/>
        <v>0</v>
      </c>
      <c r="H154" s="12"/>
      <c r="I154" s="289">
        <f t="shared" ca="1" si="13"/>
        <v>0</v>
      </c>
      <c r="J154" s="12"/>
      <c r="K154" s="289">
        <f t="shared" ca="1" si="15"/>
        <v>0</v>
      </c>
      <c r="L154" s="12"/>
      <c r="M154" s="289">
        <f t="shared" ca="1" si="16"/>
        <v>0</v>
      </c>
      <c r="N154" s="12"/>
      <c r="O154" s="289">
        <f t="shared" ca="1" si="17"/>
        <v>0</v>
      </c>
      <c r="P154" s="12"/>
    </row>
    <row r="155" spans="2:16" outlineLevel="2" x14ac:dyDescent="0.25">
      <c r="B155" s="13"/>
      <c r="C155" s="19" t="s">
        <v>257</v>
      </c>
      <c r="D155" s="16"/>
      <c r="E155" s="16"/>
      <c r="F155" s="51" t="s">
        <v>258</v>
      </c>
      <c r="G155" s="289">
        <f t="shared" ca="1" si="14"/>
        <v>0</v>
      </c>
      <c r="H155" s="12"/>
      <c r="I155" s="289">
        <f t="shared" ca="1" si="13"/>
        <v>0</v>
      </c>
      <c r="J155" s="12"/>
      <c r="K155" s="289">
        <f t="shared" ca="1" si="15"/>
        <v>0</v>
      </c>
      <c r="L155" s="12"/>
      <c r="M155" s="289">
        <f t="shared" ca="1" si="16"/>
        <v>0</v>
      </c>
      <c r="N155" s="12"/>
      <c r="O155" s="289">
        <f t="shared" ca="1" si="17"/>
        <v>0</v>
      </c>
      <c r="P155" s="12"/>
    </row>
    <row r="156" spans="2:16" ht="15.6" outlineLevel="1" x14ac:dyDescent="0.3">
      <c r="B156" s="54" t="s">
        <v>259</v>
      </c>
      <c r="C156" s="35"/>
      <c r="D156" s="35"/>
      <c r="E156" s="35"/>
      <c r="F156" s="34" t="s">
        <v>260</v>
      </c>
      <c r="G156" s="289">
        <f t="shared" ca="1" si="14"/>
        <v>0</v>
      </c>
      <c r="H156" s="12"/>
      <c r="I156" s="289">
        <f t="shared" ca="1" si="13"/>
        <v>0</v>
      </c>
      <c r="J156" s="12"/>
      <c r="K156" s="289">
        <f t="shared" ca="1" si="15"/>
        <v>0</v>
      </c>
      <c r="L156" s="12"/>
      <c r="M156" s="289">
        <f t="shared" ca="1" si="16"/>
        <v>0</v>
      </c>
      <c r="N156" s="12"/>
      <c r="O156" s="289">
        <f t="shared" ca="1" si="17"/>
        <v>0</v>
      </c>
      <c r="P156" s="12"/>
    </row>
    <row r="157" spans="2:16" ht="15.75" customHeight="1" x14ac:dyDescent="0.25">
      <c r="B157" s="158" t="s">
        <v>261</v>
      </c>
      <c r="C157" s="158"/>
      <c r="D157" s="140"/>
      <c r="E157" s="112"/>
      <c r="F157" s="34" t="s">
        <v>262</v>
      </c>
      <c r="G157" s="289">
        <f t="shared" ca="1" si="14"/>
        <v>0</v>
      </c>
      <c r="H157" s="12"/>
      <c r="I157" s="289">
        <f t="shared" ref="I157:I220" ca="1" si="18">SUMIF($F$260:$I$607,F157,$I$260:$I$607)</f>
        <v>0</v>
      </c>
      <c r="J157" s="12"/>
      <c r="K157" s="289">
        <f t="shared" ca="1" si="15"/>
        <v>0</v>
      </c>
      <c r="L157" s="12"/>
      <c r="M157" s="289">
        <f t="shared" ca="1" si="16"/>
        <v>0</v>
      </c>
      <c r="N157" s="12"/>
      <c r="O157" s="289">
        <f t="shared" ca="1" si="17"/>
        <v>0</v>
      </c>
      <c r="P157" s="12"/>
    </row>
    <row r="158" spans="2:16" ht="15" customHeight="1" outlineLevel="1" x14ac:dyDescent="0.25">
      <c r="B158" s="264" t="s">
        <v>263</v>
      </c>
      <c r="C158" s="264"/>
      <c r="D158" s="265"/>
      <c r="E158" s="266"/>
      <c r="F158" s="51" t="s">
        <v>264</v>
      </c>
      <c r="G158" s="289">
        <f t="shared" ca="1" si="14"/>
        <v>0</v>
      </c>
      <c r="H158" s="12"/>
      <c r="I158" s="289">
        <f t="shared" ca="1" si="18"/>
        <v>0</v>
      </c>
      <c r="J158" s="12"/>
      <c r="K158" s="289">
        <f t="shared" ca="1" si="15"/>
        <v>0</v>
      </c>
      <c r="L158" s="12"/>
      <c r="M158" s="289">
        <f t="shared" ca="1" si="16"/>
        <v>0</v>
      </c>
      <c r="N158" s="12"/>
      <c r="O158" s="289">
        <f t="shared" ca="1" si="17"/>
        <v>0</v>
      </c>
      <c r="P158" s="12"/>
    </row>
    <row r="159" spans="2:16" outlineLevel="2" x14ac:dyDescent="0.25">
      <c r="B159" s="154" t="s">
        <v>254</v>
      </c>
      <c r="C159" s="35"/>
      <c r="D159" s="35"/>
      <c r="E159" s="35"/>
      <c r="F159" s="34"/>
      <c r="G159" s="289">
        <f t="shared" ca="1" si="14"/>
        <v>0</v>
      </c>
      <c r="H159" s="12"/>
      <c r="I159" s="289">
        <f t="shared" ca="1" si="18"/>
        <v>0</v>
      </c>
      <c r="J159" s="12"/>
      <c r="K159" s="289">
        <f t="shared" ca="1" si="15"/>
        <v>0</v>
      </c>
      <c r="L159" s="12"/>
      <c r="M159" s="289">
        <f t="shared" ca="1" si="16"/>
        <v>0</v>
      </c>
      <c r="N159" s="12"/>
      <c r="O159" s="289">
        <f t="shared" ca="1" si="17"/>
        <v>0</v>
      </c>
      <c r="P159" s="12"/>
    </row>
    <row r="160" spans="2:16" outlineLevel="2" x14ac:dyDescent="0.25">
      <c r="B160" s="55"/>
      <c r="C160" s="56" t="s">
        <v>265</v>
      </c>
      <c r="D160" s="16"/>
      <c r="E160" s="16"/>
      <c r="F160" s="34" t="s">
        <v>266</v>
      </c>
      <c r="G160" s="289">
        <f t="shared" ca="1" si="14"/>
        <v>0</v>
      </c>
      <c r="H160" s="12"/>
      <c r="I160" s="289">
        <f t="shared" ca="1" si="18"/>
        <v>0</v>
      </c>
      <c r="J160" s="12"/>
      <c r="K160" s="289">
        <f t="shared" ca="1" si="15"/>
        <v>0</v>
      </c>
      <c r="L160" s="12"/>
      <c r="M160" s="289">
        <f t="shared" ca="1" si="16"/>
        <v>0</v>
      </c>
      <c r="N160" s="12"/>
      <c r="O160" s="289">
        <f t="shared" ca="1" si="17"/>
        <v>0</v>
      </c>
      <c r="P160" s="12"/>
    </row>
    <row r="161" spans="2:16" outlineLevel="3" x14ac:dyDescent="0.25">
      <c r="B161" s="55"/>
      <c r="C161" s="56"/>
      <c r="D161" s="57" t="s">
        <v>267</v>
      </c>
      <c r="E161" s="57"/>
      <c r="F161" s="34" t="s">
        <v>268</v>
      </c>
      <c r="G161" s="289">
        <f t="shared" ca="1" si="14"/>
        <v>0</v>
      </c>
      <c r="H161" s="12"/>
      <c r="I161" s="289">
        <f t="shared" ca="1" si="18"/>
        <v>0</v>
      </c>
      <c r="J161" s="12"/>
      <c r="K161" s="289">
        <f t="shared" ca="1" si="15"/>
        <v>0</v>
      </c>
      <c r="L161" s="12"/>
      <c r="M161" s="289">
        <f t="shared" ca="1" si="16"/>
        <v>0</v>
      </c>
      <c r="N161" s="12"/>
      <c r="O161" s="289">
        <f t="shared" ca="1" si="17"/>
        <v>0</v>
      </c>
      <c r="P161" s="12"/>
    </row>
    <row r="162" spans="2:16" outlineLevel="2" x14ac:dyDescent="0.25">
      <c r="B162" s="55"/>
      <c r="C162" s="134" t="s">
        <v>269</v>
      </c>
      <c r="D162" s="134"/>
      <c r="E162" s="56"/>
      <c r="F162" s="34" t="s">
        <v>270</v>
      </c>
      <c r="G162" s="289">
        <f t="shared" ca="1" si="14"/>
        <v>0</v>
      </c>
      <c r="H162" s="12"/>
      <c r="I162" s="289">
        <f t="shared" ca="1" si="18"/>
        <v>0</v>
      </c>
      <c r="J162" s="12"/>
      <c r="K162" s="289">
        <f t="shared" ca="1" si="15"/>
        <v>0</v>
      </c>
      <c r="L162" s="12"/>
      <c r="M162" s="289">
        <f t="shared" ca="1" si="16"/>
        <v>0</v>
      </c>
      <c r="N162" s="12"/>
      <c r="O162" s="289">
        <f t="shared" ca="1" si="17"/>
        <v>0</v>
      </c>
      <c r="P162" s="12"/>
    </row>
    <row r="163" spans="2:16" outlineLevel="2" x14ac:dyDescent="0.25">
      <c r="B163" s="55"/>
      <c r="C163" s="56" t="s">
        <v>271</v>
      </c>
      <c r="D163" s="16"/>
      <c r="E163" s="16"/>
      <c r="F163" s="34" t="s">
        <v>272</v>
      </c>
      <c r="G163" s="289">
        <f t="shared" ca="1" si="14"/>
        <v>0</v>
      </c>
      <c r="H163" s="12"/>
      <c r="I163" s="289">
        <f t="shared" ca="1" si="18"/>
        <v>0</v>
      </c>
      <c r="J163" s="12"/>
      <c r="K163" s="289">
        <f t="shared" ca="1" si="15"/>
        <v>0</v>
      </c>
      <c r="L163" s="12"/>
      <c r="M163" s="289">
        <f t="shared" ca="1" si="16"/>
        <v>0</v>
      </c>
      <c r="N163" s="12"/>
      <c r="O163" s="289">
        <f t="shared" ca="1" si="17"/>
        <v>0</v>
      </c>
      <c r="P163" s="12"/>
    </row>
    <row r="164" spans="2:16" ht="15.6" x14ac:dyDescent="0.25">
      <c r="B164" s="160" t="s">
        <v>273</v>
      </c>
      <c r="C164" s="160"/>
      <c r="D164" s="142"/>
      <c r="E164" s="250"/>
      <c r="F164" s="51" t="s">
        <v>274</v>
      </c>
      <c r="G164" s="289" t="e">
        <f t="shared" ca="1" si="14"/>
        <v>#REF!</v>
      </c>
      <c r="H164" s="58"/>
      <c r="I164" s="289" t="e">
        <f t="shared" ca="1" si="18"/>
        <v>#REF!</v>
      </c>
      <c r="J164" s="58"/>
      <c r="K164" s="378">
        <f t="shared" ca="1" si="15"/>
        <v>229</v>
      </c>
      <c r="L164" s="58"/>
      <c r="M164" s="289" t="e">
        <f t="shared" ca="1" si="16"/>
        <v>#REF!</v>
      </c>
      <c r="N164" s="58"/>
      <c r="O164" s="289">
        <f t="shared" ca="1" si="17"/>
        <v>351</v>
      </c>
      <c r="P164" s="58"/>
    </row>
    <row r="165" spans="2:16" ht="15.6" outlineLevel="1" x14ac:dyDescent="0.25">
      <c r="B165" s="139" t="s">
        <v>275</v>
      </c>
      <c r="C165" s="139"/>
      <c r="D165" s="135"/>
      <c r="E165" s="95"/>
      <c r="F165" s="59" t="s">
        <v>276</v>
      </c>
      <c r="G165" s="289">
        <f t="shared" ca="1" si="14"/>
        <v>0</v>
      </c>
      <c r="H165" s="12"/>
      <c r="I165" s="289">
        <f t="shared" ca="1" si="18"/>
        <v>0</v>
      </c>
      <c r="J165" s="12"/>
      <c r="K165" s="289">
        <f t="shared" ca="1" si="15"/>
        <v>0</v>
      </c>
      <c r="L165" s="12"/>
      <c r="M165" s="289">
        <f t="shared" ca="1" si="16"/>
        <v>0</v>
      </c>
      <c r="N165" s="12"/>
      <c r="O165" s="289">
        <f t="shared" ca="1" si="17"/>
        <v>0</v>
      </c>
      <c r="P165" s="12"/>
    </row>
    <row r="166" spans="2:16" outlineLevel="2" x14ac:dyDescent="0.25">
      <c r="B166" s="154" t="s">
        <v>254</v>
      </c>
      <c r="C166" s="35"/>
      <c r="D166" s="35"/>
      <c r="E166" s="35"/>
      <c r="F166" s="59"/>
      <c r="G166" s="289">
        <f t="shared" ca="1" si="14"/>
        <v>0</v>
      </c>
      <c r="H166" s="12"/>
      <c r="I166" s="289">
        <f t="shared" ca="1" si="18"/>
        <v>0</v>
      </c>
      <c r="J166" s="12"/>
      <c r="K166" s="289">
        <f t="shared" ca="1" si="15"/>
        <v>0</v>
      </c>
      <c r="L166" s="12"/>
      <c r="M166" s="289">
        <f t="shared" ca="1" si="16"/>
        <v>0</v>
      </c>
      <c r="N166" s="12"/>
      <c r="O166" s="289">
        <f t="shared" ca="1" si="17"/>
        <v>0</v>
      </c>
      <c r="P166" s="12"/>
    </row>
    <row r="167" spans="2:16" outlineLevel="2" x14ac:dyDescent="0.25">
      <c r="B167" s="55"/>
      <c r="C167" s="61" t="s">
        <v>277</v>
      </c>
      <c r="D167" s="61"/>
      <c r="E167" s="61"/>
      <c r="F167" s="51" t="s">
        <v>278</v>
      </c>
      <c r="G167" s="289">
        <f t="shared" ca="1" si="14"/>
        <v>0</v>
      </c>
      <c r="H167" s="12"/>
      <c r="I167" s="289">
        <f t="shared" ca="1" si="18"/>
        <v>0</v>
      </c>
      <c r="J167" s="12"/>
      <c r="K167" s="289">
        <f t="shared" ca="1" si="15"/>
        <v>0</v>
      </c>
      <c r="L167" s="12"/>
      <c r="M167" s="289">
        <f t="shared" ca="1" si="16"/>
        <v>0</v>
      </c>
      <c r="N167" s="12"/>
      <c r="O167" s="289">
        <f t="shared" ca="1" si="17"/>
        <v>0</v>
      </c>
      <c r="P167" s="12"/>
    </row>
    <row r="168" spans="2:16" outlineLevel="3" x14ac:dyDescent="0.25">
      <c r="B168" s="55"/>
      <c r="C168" s="61"/>
      <c r="D168" s="57" t="s">
        <v>279</v>
      </c>
      <c r="E168" s="57"/>
      <c r="F168" s="51" t="s">
        <v>280</v>
      </c>
      <c r="G168" s="289">
        <f t="shared" ca="1" si="14"/>
        <v>0</v>
      </c>
      <c r="H168" s="12"/>
      <c r="I168" s="289">
        <f t="shared" ca="1" si="18"/>
        <v>0</v>
      </c>
      <c r="J168" s="12"/>
      <c r="K168" s="289">
        <f t="shared" ca="1" si="15"/>
        <v>0</v>
      </c>
      <c r="L168" s="12"/>
      <c r="M168" s="289">
        <f t="shared" ca="1" si="16"/>
        <v>0</v>
      </c>
      <c r="N168" s="12"/>
      <c r="O168" s="289">
        <f t="shared" ca="1" si="17"/>
        <v>0</v>
      </c>
      <c r="P168" s="12"/>
    </row>
    <row r="169" spans="2:16" outlineLevel="3" x14ac:dyDescent="0.25">
      <c r="B169" s="55"/>
      <c r="C169" s="61"/>
      <c r="D169" s="57" t="s">
        <v>281</v>
      </c>
      <c r="E169" s="57"/>
      <c r="F169" s="51" t="s">
        <v>282</v>
      </c>
      <c r="G169" s="289">
        <f t="shared" ca="1" si="14"/>
        <v>0</v>
      </c>
      <c r="H169" s="12"/>
      <c r="I169" s="289">
        <f t="shared" ca="1" si="18"/>
        <v>0</v>
      </c>
      <c r="J169" s="12"/>
      <c r="K169" s="289">
        <f t="shared" ca="1" si="15"/>
        <v>0</v>
      </c>
      <c r="L169" s="12"/>
      <c r="M169" s="289">
        <f t="shared" ca="1" si="16"/>
        <v>0</v>
      </c>
      <c r="N169" s="12"/>
      <c r="O169" s="289">
        <f t="shared" ca="1" si="17"/>
        <v>0</v>
      </c>
      <c r="P169" s="12"/>
    </row>
    <row r="170" spans="2:16" outlineLevel="2" x14ac:dyDescent="0.25">
      <c r="B170" s="55"/>
      <c r="C170" s="61" t="s">
        <v>283</v>
      </c>
      <c r="D170" s="62"/>
      <c r="E170" s="62"/>
      <c r="F170" s="51" t="s">
        <v>284</v>
      </c>
      <c r="G170" s="289">
        <f t="shared" ca="1" si="14"/>
        <v>0</v>
      </c>
      <c r="H170" s="12"/>
      <c r="I170" s="289">
        <f t="shared" ca="1" si="18"/>
        <v>0</v>
      </c>
      <c r="J170" s="12"/>
      <c r="K170" s="289">
        <f t="shared" ca="1" si="15"/>
        <v>0</v>
      </c>
      <c r="L170" s="12"/>
      <c r="M170" s="289">
        <f t="shared" ca="1" si="16"/>
        <v>0</v>
      </c>
      <c r="N170" s="12"/>
      <c r="O170" s="289">
        <f t="shared" ca="1" si="17"/>
        <v>0</v>
      </c>
      <c r="P170" s="12"/>
    </row>
    <row r="171" spans="2:16" outlineLevel="3" x14ac:dyDescent="0.25">
      <c r="B171" s="55"/>
      <c r="C171" s="61"/>
      <c r="D171" s="57" t="s">
        <v>285</v>
      </c>
      <c r="E171" s="57"/>
      <c r="F171" s="51" t="s">
        <v>286</v>
      </c>
      <c r="G171" s="289">
        <f t="shared" ca="1" si="14"/>
        <v>0</v>
      </c>
      <c r="H171" s="12"/>
      <c r="I171" s="289">
        <f t="shared" ca="1" si="18"/>
        <v>0</v>
      </c>
      <c r="J171" s="12"/>
      <c r="K171" s="289">
        <f t="shared" ca="1" si="15"/>
        <v>0</v>
      </c>
      <c r="L171" s="12"/>
      <c r="M171" s="289">
        <f t="shared" ca="1" si="16"/>
        <v>0</v>
      </c>
      <c r="N171" s="12"/>
      <c r="O171" s="289">
        <f t="shared" ca="1" si="17"/>
        <v>0</v>
      </c>
      <c r="P171" s="12"/>
    </row>
    <row r="172" spans="2:16" outlineLevel="3" x14ac:dyDescent="0.25">
      <c r="B172" s="55"/>
      <c r="C172" s="61"/>
      <c r="D172" s="57" t="s">
        <v>287</v>
      </c>
      <c r="E172" s="57"/>
      <c r="F172" s="51" t="s">
        <v>288</v>
      </c>
      <c r="G172" s="289">
        <f t="shared" ca="1" si="14"/>
        <v>0</v>
      </c>
      <c r="H172" s="12"/>
      <c r="I172" s="289">
        <f t="shared" ca="1" si="18"/>
        <v>0</v>
      </c>
      <c r="J172" s="12"/>
      <c r="K172" s="289">
        <f t="shared" ca="1" si="15"/>
        <v>0</v>
      </c>
      <c r="L172" s="12"/>
      <c r="M172" s="289">
        <f t="shared" ca="1" si="16"/>
        <v>0</v>
      </c>
      <c r="N172" s="12"/>
      <c r="O172" s="289">
        <f t="shared" ca="1" si="17"/>
        <v>0</v>
      </c>
      <c r="P172" s="12"/>
    </row>
    <row r="173" spans="2:16" outlineLevel="3" x14ac:dyDescent="0.25">
      <c r="B173" s="55"/>
      <c r="C173" s="61"/>
      <c r="D173" s="63" t="s">
        <v>289</v>
      </c>
      <c r="E173" s="63"/>
      <c r="F173" s="51" t="s">
        <v>290</v>
      </c>
      <c r="G173" s="289">
        <f t="shared" ca="1" si="14"/>
        <v>0</v>
      </c>
      <c r="H173" s="12"/>
      <c r="I173" s="289">
        <f t="shared" ca="1" si="18"/>
        <v>0</v>
      </c>
      <c r="J173" s="12"/>
      <c r="K173" s="289">
        <f t="shared" ca="1" si="15"/>
        <v>0</v>
      </c>
      <c r="L173" s="12"/>
      <c r="M173" s="289">
        <f t="shared" ca="1" si="16"/>
        <v>0</v>
      </c>
      <c r="N173" s="12"/>
      <c r="O173" s="289">
        <f t="shared" ca="1" si="17"/>
        <v>0</v>
      </c>
      <c r="P173" s="12"/>
    </row>
    <row r="174" spans="2:16" outlineLevel="2" x14ac:dyDescent="0.25">
      <c r="B174" s="55"/>
      <c r="C174" s="61" t="s">
        <v>291</v>
      </c>
      <c r="D174" s="61"/>
      <c r="E174" s="61"/>
      <c r="F174" s="51" t="s">
        <v>292</v>
      </c>
      <c r="G174" s="289">
        <f t="shared" ca="1" si="14"/>
        <v>0</v>
      </c>
      <c r="H174" s="12"/>
      <c r="I174" s="289">
        <f t="shared" ca="1" si="18"/>
        <v>0</v>
      </c>
      <c r="J174" s="12"/>
      <c r="K174" s="289">
        <f t="shared" ca="1" si="15"/>
        <v>0</v>
      </c>
      <c r="L174" s="12"/>
      <c r="M174" s="289">
        <f t="shared" ca="1" si="16"/>
        <v>0</v>
      </c>
      <c r="N174" s="12"/>
      <c r="O174" s="289">
        <f t="shared" ca="1" si="17"/>
        <v>0</v>
      </c>
      <c r="P174" s="12"/>
    </row>
    <row r="175" spans="2:16" outlineLevel="2" x14ac:dyDescent="0.25">
      <c r="B175" s="55"/>
      <c r="C175" s="61" t="s">
        <v>293</v>
      </c>
      <c r="D175" s="61"/>
      <c r="E175" s="61"/>
      <c r="F175" s="51" t="s">
        <v>294</v>
      </c>
      <c r="G175" s="289">
        <f t="shared" ca="1" si="14"/>
        <v>0</v>
      </c>
      <c r="H175" s="12"/>
      <c r="I175" s="289">
        <f t="shared" ca="1" si="18"/>
        <v>0</v>
      </c>
      <c r="J175" s="12"/>
      <c r="K175" s="289">
        <f t="shared" ca="1" si="15"/>
        <v>0</v>
      </c>
      <c r="L175" s="12"/>
      <c r="M175" s="289">
        <f t="shared" ca="1" si="16"/>
        <v>0</v>
      </c>
      <c r="N175" s="12"/>
      <c r="O175" s="289">
        <f t="shared" ca="1" si="17"/>
        <v>0</v>
      </c>
      <c r="P175" s="12"/>
    </row>
    <row r="176" spans="2:16" outlineLevel="3" x14ac:dyDescent="0.25">
      <c r="B176" s="55"/>
      <c r="C176" s="61"/>
      <c r="D176" s="57" t="s">
        <v>295</v>
      </c>
      <c r="E176" s="57"/>
      <c r="F176" s="51" t="s">
        <v>296</v>
      </c>
      <c r="G176" s="289">
        <f t="shared" ca="1" si="14"/>
        <v>0</v>
      </c>
      <c r="H176" s="12"/>
      <c r="I176" s="289">
        <f t="shared" ca="1" si="18"/>
        <v>0</v>
      </c>
      <c r="J176" s="12"/>
      <c r="K176" s="289">
        <f t="shared" ca="1" si="15"/>
        <v>0</v>
      </c>
      <c r="L176" s="12"/>
      <c r="M176" s="289">
        <f t="shared" ca="1" si="16"/>
        <v>0</v>
      </c>
      <c r="N176" s="12"/>
      <c r="O176" s="289">
        <f t="shared" ca="1" si="17"/>
        <v>0</v>
      </c>
      <c r="P176" s="12"/>
    </row>
    <row r="177" spans="2:16" outlineLevel="2" x14ac:dyDescent="0.25">
      <c r="B177" s="55"/>
      <c r="C177" s="61" t="s">
        <v>297</v>
      </c>
      <c r="D177" s="61"/>
      <c r="E177" s="61"/>
      <c r="F177" s="51" t="s">
        <v>298</v>
      </c>
      <c r="G177" s="289">
        <f t="shared" ca="1" si="14"/>
        <v>0</v>
      </c>
      <c r="H177" s="12"/>
      <c r="I177" s="289">
        <f t="shared" ca="1" si="18"/>
        <v>0</v>
      </c>
      <c r="J177" s="12"/>
      <c r="K177" s="289">
        <f t="shared" ca="1" si="15"/>
        <v>0</v>
      </c>
      <c r="L177" s="12"/>
      <c r="M177" s="289">
        <f t="shared" ca="1" si="16"/>
        <v>0</v>
      </c>
      <c r="N177" s="12"/>
      <c r="O177" s="289">
        <f t="shared" ca="1" si="17"/>
        <v>0</v>
      </c>
      <c r="P177" s="12"/>
    </row>
    <row r="178" spans="2:16" outlineLevel="3" x14ac:dyDescent="0.25">
      <c r="B178" s="55"/>
      <c r="C178" s="61"/>
      <c r="D178" s="57" t="s">
        <v>299</v>
      </c>
      <c r="E178" s="57"/>
      <c r="F178" s="51" t="s">
        <v>300</v>
      </c>
      <c r="G178" s="289">
        <f t="shared" ca="1" si="14"/>
        <v>0</v>
      </c>
      <c r="H178" s="12"/>
      <c r="I178" s="289">
        <f t="shared" ca="1" si="18"/>
        <v>0</v>
      </c>
      <c r="J178" s="12"/>
      <c r="K178" s="289">
        <f t="shared" ca="1" si="15"/>
        <v>0</v>
      </c>
      <c r="L178" s="12"/>
      <c r="M178" s="289">
        <f t="shared" ca="1" si="16"/>
        <v>0</v>
      </c>
      <c r="N178" s="12"/>
      <c r="O178" s="289">
        <f t="shared" ca="1" si="17"/>
        <v>0</v>
      </c>
      <c r="P178" s="12"/>
    </row>
    <row r="179" spans="2:16" outlineLevel="3" x14ac:dyDescent="0.25">
      <c r="B179" s="55"/>
      <c r="C179" s="61"/>
      <c r="D179" s="57" t="s">
        <v>301</v>
      </c>
      <c r="E179" s="57"/>
      <c r="F179" s="51" t="s">
        <v>302</v>
      </c>
      <c r="G179" s="289">
        <f t="shared" ca="1" si="14"/>
        <v>0</v>
      </c>
      <c r="H179" s="12"/>
      <c r="I179" s="289">
        <f t="shared" ca="1" si="18"/>
        <v>0</v>
      </c>
      <c r="J179" s="12"/>
      <c r="K179" s="289">
        <f t="shared" ca="1" si="15"/>
        <v>0</v>
      </c>
      <c r="L179" s="12"/>
      <c r="M179" s="289">
        <f t="shared" ca="1" si="16"/>
        <v>0</v>
      </c>
      <c r="N179" s="12"/>
      <c r="O179" s="289">
        <f t="shared" ca="1" si="17"/>
        <v>0</v>
      </c>
      <c r="P179" s="12"/>
    </row>
    <row r="180" spans="2:16" outlineLevel="2" x14ac:dyDescent="0.25">
      <c r="B180" s="55"/>
      <c r="C180" s="19" t="s">
        <v>303</v>
      </c>
      <c r="D180" s="19"/>
      <c r="E180" s="19"/>
      <c r="F180" s="51" t="s">
        <v>304</v>
      </c>
      <c r="G180" s="289">
        <f t="shared" ca="1" si="14"/>
        <v>0</v>
      </c>
      <c r="H180" s="12"/>
      <c r="I180" s="289">
        <f t="shared" ca="1" si="18"/>
        <v>0</v>
      </c>
      <c r="J180" s="12"/>
      <c r="K180" s="289">
        <f t="shared" ca="1" si="15"/>
        <v>0</v>
      </c>
      <c r="L180" s="12"/>
      <c r="M180" s="289">
        <f t="shared" ca="1" si="16"/>
        <v>0</v>
      </c>
      <c r="N180" s="12"/>
      <c r="O180" s="289">
        <f t="shared" ca="1" si="17"/>
        <v>0</v>
      </c>
      <c r="P180" s="12"/>
    </row>
    <row r="181" spans="2:16" ht="15.6" outlineLevel="1" x14ac:dyDescent="0.3">
      <c r="B181" s="64" t="s">
        <v>305</v>
      </c>
      <c r="C181" s="63"/>
      <c r="D181" s="19"/>
      <c r="E181" s="19"/>
      <c r="F181" s="59" t="s">
        <v>306</v>
      </c>
      <c r="G181" s="289">
        <f t="shared" ca="1" si="14"/>
        <v>0</v>
      </c>
      <c r="H181" s="12"/>
      <c r="I181" s="289">
        <f t="shared" ca="1" si="18"/>
        <v>0</v>
      </c>
      <c r="J181" s="12"/>
      <c r="K181" s="289">
        <f t="shared" ca="1" si="15"/>
        <v>0</v>
      </c>
      <c r="L181" s="12"/>
      <c r="M181" s="289">
        <f t="shared" ca="1" si="16"/>
        <v>0</v>
      </c>
      <c r="N181" s="12"/>
      <c r="O181" s="289">
        <f t="shared" ca="1" si="17"/>
        <v>0</v>
      </c>
      <c r="P181" s="12"/>
    </row>
    <row r="182" spans="2:16" outlineLevel="2" x14ac:dyDescent="0.25">
      <c r="B182" s="154" t="s">
        <v>254</v>
      </c>
      <c r="C182" s="35"/>
      <c r="D182" s="35"/>
      <c r="E182" s="35"/>
      <c r="F182" s="59"/>
      <c r="G182" s="289">
        <f t="shared" ca="1" si="14"/>
        <v>0</v>
      </c>
      <c r="H182" s="12"/>
      <c r="I182" s="289">
        <f t="shared" ca="1" si="18"/>
        <v>0</v>
      </c>
      <c r="J182" s="12"/>
      <c r="K182" s="289">
        <f t="shared" ref="K182:K213" ca="1" si="19">SUMIF($F$260:$K$607,F182,$K$260:$K$607)</f>
        <v>0</v>
      </c>
      <c r="L182" s="12"/>
      <c r="M182" s="289">
        <f t="shared" ref="M182:M213" ca="1" si="20">SUMIF($F$260:$M$607,F182,$M$260:$M$607)</f>
        <v>0</v>
      </c>
      <c r="N182" s="12"/>
      <c r="O182" s="289">
        <f t="shared" ref="O182:O213" ca="1" si="21">SUMIF($F$260:$O$607,F182,$O$260:$O$607)</f>
        <v>0</v>
      </c>
      <c r="P182" s="12"/>
    </row>
    <row r="183" spans="2:16" ht="14.25" customHeight="1" outlineLevel="2" x14ac:dyDescent="0.25">
      <c r="B183" s="154"/>
      <c r="C183" s="29" t="s">
        <v>307</v>
      </c>
      <c r="D183" s="92"/>
      <c r="E183" s="70"/>
      <c r="F183" s="59" t="s">
        <v>308</v>
      </c>
      <c r="G183" s="289">
        <f t="shared" ca="1" si="14"/>
        <v>0</v>
      </c>
      <c r="H183" s="12"/>
      <c r="I183" s="289">
        <f t="shared" ca="1" si="18"/>
        <v>0</v>
      </c>
      <c r="J183" s="12"/>
      <c r="K183" s="289">
        <f t="shared" ca="1" si="19"/>
        <v>0</v>
      </c>
      <c r="L183" s="12"/>
      <c r="M183" s="289">
        <f t="shared" ca="1" si="20"/>
        <v>0</v>
      </c>
      <c r="N183" s="12"/>
      <c r="O183" s="289">
        <f t="shared" ca="1" si="21"/>
        <v>0</v>
      </c>
      <c r="P183" s="12"/>
    </row>
    <row r="184" spans="2:16" outlineLevel="3" x14ac:dyDescent="0.25">
      <c r="B184" s="154"/>
      <c r="C184" s="35"/>
      <c r="D184" s="63" t="s">
        <v>309</v>
      </c>
      <c r="E184" s="63"/>
      <c r="F184" s="59" t="s">
        <v>310</v>
      </c>
      <c r="G184" s="289">
        <f t="shared" ca="1" si="14"/>
        <v>0</v>
      </c>
      <c r="H184" s="12"/>
      <c r="I184" s="289">
        <f t="shared" ca="1" si="18"/>
        <v>0</v>
      </c>
      <c r="J184" s="12"/>
      <c r="K184" s="289">
        <f t="shared" ca="1" si="19"/>
        <v>0</v>
      </c>
      <c r="L184" s="12"/>
      <c r="M184" s="289">
        <f t="shared" ca="1" si="20"/>
        <v>0</v>
      </c>
      <c r="N184" s="12"/>
      <c r="O184" s="289">
        <f t="shared" ca="1" si="21"/>
        <v>0</v>
      </c>
      <c r="P184" s="12"/>
    </row>
    <row r="185" spans="2:16" outlineLevel="3" x14ac:dyDescent="0.25">
      <c r="B185" s="154"/>
      <c r="C185" s="35"/>
      <c r="D185" s="63" t="s">
        <v>311</v>
      </c>
      <c r="E185" s="63"/>
      <c r="F185" s="59" t="s">
        <v>312</v>
      </c>
      <c r="G185" s="289">
        <f t="shared" ca="1" si="14"/>
        <v>0</v>
      </c>
      <c r="H185" s="12"/>
      <c r="I185" s="289">
        <f t="shared" ca="1" si="18"/>
        <v>0</v>
      </c>
      <c r="J185" s="12"/>
      <c r="K185" s="289">
        <f t="shared" ca="1" si="19"/>
        <v>0</v>
      </c>
      <c r="L185" s="12"/>
      <c r="M185" s="289">
        <f t="shared" ca="1" si="20"/>
        <v>0</v>
      </c>
      <c r="N185" s="12"/>
      <c r="O185" s="289">
        <f t="shared" ca="1" si="21"/>
        <v>0</v>
      </c>
      <c r="P185" s="12"/>
    </row>
    <row r="186" spans="2:16" outlineLevel="2" x14ac:dyDescent="0.25">
      <c r="B186" s="154"/>
      <c r="C186" s="52" t="s">
        <v>313</v>
      </c>
      <c r="D186" s="63"/>
      <c r="E186" s="63"/>
      <c r="F186" s="59" t="s">
        <v>314</v>
      </c>
      <c r="G186" s="289">
        <f t="shared" ca="1" si="14"/>
        <v>0</v>
      </c>
      <c r="H186" s="12"/>
      <c r="I186" s="289">
        <f t="shared" ca="1" si="18"/>
        <v>0</v>
      </c>
      <c r="J186" s="12"/>
      <c r="K186" s="289">
        <f t="shared" ca="1" si="19"/>
        <v>0</v>
      </c>
      <c r="L186" s="12"/>
      <c r="M186" s="289">
        <f t="shared" ca="1" si="20"/>
        <v>0</v>
      </c>
      <c r="N186" s="12"/>
      <c r="O186" s="289">
        <f t="shared" ca="1" si="21"/>
        <v>0</v>
      </c>
      <c r="P186" s="12"/>
    </row>
    <row r="187" spans="2:16" outlineLevel="2" collapsed="1" x14ac:dyDescent="0.25">
      <c r="B187" s="55"/>
      <c r="C187" s="61" t="s">
        <v>315</v>
      </c>
      <c r="D187" s="61"/>
      <c r="E187" s="61"/>
      <c r="F187" s="59" t="s">
        <v>316</v>
      </c>
      <c r="G187" s="289">
        <f t="shared" ca="1" si="14"/>
        <v>0</v>
      </c>
      <c r="H187" s="12"/>
      <c r="I187" s="289">
        <f t="shared" ca="1" si="18"/>
        <v>0</v>
      </c>
      <c r="J187" s="12"/>
      <c r="K187" s="289">
        <f t="shared" ca="1" si="19"/>
        <v>0</v>
      </c>
      <c r="L187" s="12"/>
      <c r="M187" s="289">
        <f t="shared" ca="1" si="20"/>
        <v>0</v>
      </c>
      <c r="N187" s="12"/>
      <c r="O187" s="289">
        <f t="shared" ca="1" si="21"/>
        <v>0</v>
      </c>
      <c r="P187" s="12"/>
    </row>
    <row r="188" spans="2:16" outlineLevel="2" x14ac:dyDescent="0.25">
      <c r="B188" s="55"/>
      <c r="C188" s="61"/>
      <c r="D188" s="63" t="s">
        <v>317</v>
      </c>
      <c r="E188" s="63"/>
      <c r="F188" s="59" t="s">
        <v>318</v>
      </c>
      <c r="G188" s="289">
        <f t="shared" ca="1" si="14"/>
        <v>0</v>
      </c>
      <c r="H188" s="12"/>
      <c r="I188" s="289">
        <f t="shared" ca="1" si="18"/>
        <v>0</v>
      </c>
      <c r="J188" s="12"/>
      <c r="K188" s="289">
        <f t="shared" ca="1" si="19"/>
        <v>0</v>
      </c>
      <c r="L188" s="12"/>
      <c r="M188" s="289">
        <f t="shared" ca="1" si="20"/>
        <v>0</v>
      </c>
      <c r="N188" s="12"/>
      <c r="O188" s="289">
        <f t="shared" ca="1" si="21"/>
        <v>0</v>
      </c>
      <c r="P188" s="12"/>
    </row>
    <row r="189" spans="2:16" ht="15.6" outlineLevel="1" x14ac:dyDescent="0.3">
      <c r="B189" s="64" t="s">
        <v>319</v>
      </c>
      <c r="C189" s="57"/>
      <c r="D189" s="62"/>
      <c r="E189" s="62"/>
      <c r="F189" s="59" t="s">
        <v>320</v>
      </c>
      <c r="G189" s="289">
        <f t="shared" ca="1" si="14"/>
        <v>0</v>
      </c>
      <c r="H189" s="12"/>
      <c r="I189" s="289">
        <f t="shared" ca="1" si="18"/>
        <v>0</v>
      </c>
      <c r="J189" s="12"/>
      <c r="K189" s="289">
        <f t="shared" ca="1" si="19"/>
        <v>0</v>
      </c>
      <c r="L189" s="12"/>
      <c r="M189" s="289">
        <f t="shared" ca="1" si="20"/>
        <v>0</v>
      </c>
      <c r="N189" s="12"/>
      <c r="O189" s="289">
        <f t="shared" ca="1" si="21"/>
        <v>0</v>
      </c>
      <c r="P189" s="12"/>
    </row>
    <row r="190" spans="2:16" outlineLevel="2" x14ac:dyDescent="0.25">
      <c r="B190" s="154" t="s">
        <v>254</v>
      </c>
      <c r="C190" s="35"/>
      <c r="D190" s="35"/>
      <c r="E190" s="35"/>
      <c r="F190" s="59"/>
      <c r="G190" s="289">
        <f t="shared" ca="1" si="14"/>
        <v>0</v>
      </c>
      <c r="H190" s="12"/>
      <c r="I190" s="289">
        <f t="shared" ca="1" si="18"/>
        <v>0</v>
      </c>
      <c r="J190" s="12"/>
      <c r="K190" s="289">
        <f t="shared" ca="1" si="19"/>
        <v>0</v>
      </c>
      <c r="L190" s="12"/>
      <c r="M190" s="289">
        <f t="shared" ca="1" si="20"/>
        <v>0</v>
      </c>
      <c r="N190" s="12"/>
      <c r="O190" s="289">
        <f t="shared" ca="1" si="21"/>
        <v>0</v>
      </c>
      <c r="P190" s="12"/>
    </row>
    <row r="191" spans="2:16" ht="14.25" customHeight="1" outlineLevel="2" x14ac:dyDescent="0.25">
      <c r="B191" s="65"/>
      <c r="C191" s="29" t="s">
        <v>321</v>
      </c>
      <c r="D191" s="92"/>
      <c r="E191" s="70"/>
      <c r="F191" s="59" t="s">
        <v>322</v>
      </c>
      <c r="G191" s="289">
        <f t="shared" ca="1" si="14"/>
        <v>0</v>
      </c>
      <c r="H191" s="12"/>
      <c r="I191" s="289">
        <f t="shared" ca="1" si="18"/>
        <v>0</v>
      </c>
      <c r="J191" s="12"/>
      <c r="K191" s="289">
        <f t="shared" ca="1" si="19"/>
        <v>0</v>
      </c>
      <c r="L191" s="12"/>
      <c r="M191" s="289">
        <f t="shared" ca="1" si="20"/>
        <v>0</v>
      </c>
      <c r="N191" s="12"/>
      <c r="O191" s="289">
        <f t="shared" ca="1" si="21"/>
        <v>0</v>
      </c>
      <c r="P191" s="12"/>
    </row>
    <row r="192" spans="2:16" outlineLevel="3" x14ac:dyDescent="0.25">
      <c r="B192" s="65"/>
      <c r="C192" s="61"/>
      <c r="D192" s="63" t="s">
        <v>323</v>
      </c>
      <c r="E192" s="63"/>
      <c r="F192" s="59" t="s">
        <v>324</v>
      </c>
      <c r="G192" s="289">
        <f t="shared" ca="1" si="14"/>
        <v>0</v>
      </c>
      <c r="H192" s="12"/>
      <c r="I192" s="289">
        <f t="shared" ca="1" si="18"/>
        <v>0</v>
      </c>
      <c r="J192" s="12"/>
      <c r="K192" s="289">
        <f t="shared" ca="1" si="19"/>
        <v>0</v>
      </c>
      <c r="L192" s="12"/>
      <c r="M192" s="289">
        <f t="shared" ca="1" si="20"/>
        <v>0</v>
      </c>
      <c r="N192" s="12"/>
      <c r="O192" s="289">
        <f t="shared" ca="1" si="21"/>
        <v>0</v>
      </c>
      <c r="P192" s="12"/>
    </row>
    <row r="193" spans="2:16" outlineLevel="3" x14ac:dyDescent="0.25">
      <c r="B193" s="65"/>
      <c r="C193" s="61"/>
      <c r="D193" s="63" t="s">
        <v>325</v>
      </c>
      <c r="E193" s="63"/>
      <c r="F193" s="59" t="s">
        <v>326</v>
      </c>
      <c r="G193" s="289">
        <f t="shared" ca="1" si="14"/>
        <v>0</v>
      </c>
      <c r="H193" s="12"/>
      <c r="I193" s="289">
        <f t="shared" ca="1" si="18"/>
        <v>0</v>
      </c>
      <c r="J193" s="12"/>
      <c r="K193" s="289">
        <f t="shared" ca="1" si="19"/>
        <v>0</v>
      </c>
      <c r="L193" s="12"/>
      <c r="M193" s="289">
        <f t="shared" ca="1" si="20"/>
        <v>0</v>
      </c>
      <c r="N193" s="12"/>
      <c r="O193" s="289">
        <f t="shared" ca="1" si="21"/>
        <v>0</v>
      </c>
      <c r="P193" s="12"/>
    </row>
    <row r="194" spans="2:16" outlineLevel="3" x14ac:dyDescent="0.25">
      <c r="B194" s="65"/>
      <c r="C194" s="61"/>
      <c r="D194" s="63" t="s">
        <v>327</v>
      </c>
      <c r="E194" s="63"/>
      <c r="F194" s="59" t="s">
        <v>328</v>
      </c>
      <c r="G194" s="289">
        <f t="shared" ca="1" si="14"/>
        <v>0</v>
      </c>
      <c r="H194" s="12"/>
      <c r="I194" s="289">
        <f t="shared" ca="1" si="18"/>
        <v>0</v>
      </c>
      <c r="J194" s="12"/>
      <c r="K194" s="289">
        <f t="shared" ca="1" si="19"/>
        <v>0</v>
      </c>
      <c r="L194" s="12"/>
      <c r="M194" s="289">
        <f t="shared" ca="1" si="20"/>
        <v>0</v>
      </c>
      <c r="N194" s="12"/>
      <c r="O194" s="289">
        <f t="shared" ca="1" si="21"/>
        <v>0</v>
      </c>
      <c r="P194" s="12"/>
    </row>
    <row r="195" spans="2:16" outlineLevel="3" x14ac:dyDescent="0.25">
      <c r="B195" s="65"/>
      <c r="C195" s="61"/>
      <c r="D195" s="63" t="s">
        <v>329</v>
      </c>
      <c r="E195" s="63"/>
      <c r="F195" s="59" t="s">
        <v>330</v>
      </c>
      <c r="G195" s="289">
        <f t="shared" ca="1" si="14"/>
        <v>0</v>
      </c>
      <c r="H195" s="12"/>
      <c r="I195" s="289">
        <f t="shared" ca="1" si="18"/>
        <v>0</v>
      </c>
      <c r="J195" s="12"/>
      <c r="K195" s="289">
        <f t="shared" ca="1" si="19"/>
        <v>0</v>
      </c>
      <c r="L195" s="12"/>
      <c r="M195" s="289">
        <f t="shared" ca="1" si="20"/>
        <v>0</v>
      </c>
      <c r="N195" s="12"/>
      <c r="O195" s="289">
        <f t="shared" ca="1" si="21"/>
        <v>0</v>
      </c>
      <c r="P195" s="12"/>
    </row>
    <row r="196" spans="2:16" outlineLevel="3" x14ac:dyDescent="0.25">
      <c r="B196" s="65"/>
      <c r="C196" s="61"/>
      <c r="D196" s="63" t="s">
        <v>331</v>
      </c>
      <c r="E196" s="63"/>
      <c r="F196" s="59" t="s">
        <v>332</v>
      </c>
      <c r="G196" s="289">
        <f t="shared" ca="1" si="14"/>
        <v>0</v>
      </c>
      <c r="H196" s="12"/>
      <c r="I196" s="289">
        <f t="shared" ca="1" si="18"/>
        <v>0</v>
      </c>
      <c r="J196" s="12"/>
      <c r="K196" s="289">
        <f t="shared" ca="1" si="19"/>
        <v>0</v>
      </c>
      <c r="L196" s="12"/>
      <c r="M196" s="289">
        <f t="shared" ca="1" si="20"/>
        <v>0</v>
      </c>
      <c r="N196" s="12"/>
      <c r="O196" s="289">
        <f t="shared" ca="1" si="21"/>
        <v>0</v>
      </c>
      <c r="P196" s="12"/>
    </row>
    <row r="197" spans="2:16" outlineLevel="3" x14ac:dyDescent="0.25">
      <c r="B197" s="65"/>
      <c r="C197" s="61"/>
      <c r="D197" s="63" t="s">
        <v>333</v>
      </c>
      <c r="E197" s="63"/>
      <c r="F197" s="59" t="s">
        <v>334</v>
      </c>
      <c r="G197" s="289">
        <f t="shared" ca="1" si="14"/>
        <v>0</v>
      </c>
      <c r="H197" s="12"/>
      <c r="I197" s="289">
        <f t="shared" ca="1" si="18"/>
        <v>0</v>
      </c>
      <c r="J197" s="12"/>
      <c r="K197" s="289">
        <f t="shared" ca="1" si="19"/>
        <v>0</v>
      </c>
      <c r="L197" s="12"/>
      <c r="M197" s="289">
        <f t="shared" ca="1" si="20"/>
        <v>0</v>
      </c>
      <c r="N197" s="12"/>
      <c r="O197" s="289">
        <f t="shared" ca="1" si="21"/>
        <v>0</v>
      </c>
      <c r="P197" s="12"/>
    </row>
    <row r="198" spans="2:16" outlineLevel="3" x14ac:dyDescent="0.25">
      <c r="B198" s="65"/>
      <c r="C198" s="61"/>
      <c r="D198" s="63" t="s">
        <v>335</v>
      </c>
      <c r="E198" s="63"/>
      <c r="F198" s="59" t="s">
        <v>336</v>
      </c>
      <c r="G198" s="289">
        <f t="shared" ca="1" si="14"/>
        <v>0</v>
      </c>
      <c r="H198" s="12"/>
      <c r="I198" s="289">
        <f t="shared" ca="1" si="18"/>
        <v>0</v>
      </c>
      <c r="J198" s="12"/>
      <c r="K198" s="289">
        <f t="shared" ca="1" si="19"/>
        <v>0</v>
      </c>
      <c r="L198" s="12"/>
      <c r="M198" s="289">
        <f t="shared" ca="1" si="20"/>
        <v>0</v>
      </c>
      <c r="N198" s="12"/>
      <c r="O198" s="289">
        <f t="shared" ca="1" si="21"/>
        <v>0</v>
      </c>
      <c r="P198" s="12"/>
    </row>
    <row r="199" spans="2:16" outlineLevel="3" x14ac:dyDescent="0.25">
      <c r="B199" s="65"/>
      <c r="C199" s="61"/>
      <c r="D199" s="63" t="s">
        <v>337</v>
      </c>
      <c r="E199" s="63"/>
      <c r="F199" s="59" t="s">
        <v>338</v>
      </c>
      <c r="G199" s="289">
        <f t="shared" ca="1" si="14"/>
        <v>0</v>
      </c>
      <c r="H199" s="12"/>
      <c r="I199" s="289">
        <f t="shared" ca="1" si="18"/>
        <v>0</v>
      </c>
      <c r="J199" s="12"/>
      <c r="K199" s="289">
        <f t="shared" ca="1" si="19"/>
        <v>0</v>
      </c>
      <c r="L199" s="12"/>
      <c r="M199" s="289">
        <f t="shared" ca="1" si="20"/>
        <v>0</v>
      </c>
      <c r="N199" s="12"/>
      <c r="O199" s="289">
        <f t="shared" ca="1" si="21"/>
        <v>0</v>
      </c>
      <c r="P199" s="12"/>
    </row>
    <row r="200" spans="2:16" outlineLevel="3" x14ac:dyDescent="0.25">
      <c r="B200" s="65"/>
      <c r="C200" s="61"/>
      <c r="D200" s="63" t="s">
        <v>339</v>
      </c>
      <c r="E200" s="63"/>
      <c r="F200" s="59" t="s">
        <v>340</v>
      </c>
      <c r="G200" s="289">
        <f t="shared" ca="1" si="14"/>
        <v>0</v>
      </c>
      <c r="H200" s="12"/>
      <c r="I200" s="289">
        <f t="shared" ca="1" si="18"/>
        <v>0</v>
      </c>
      <c r="J200" s="12"/>
      <c r="K200" s="289">
        <f t="shared" ca="1" si="19"/>
        <v>0</v>
      </c>
      <c r="L200" s="12"/>
      <c r="M200" s="289">
        <f t="shared" ca="1" si="20"/>
        <v>0</v>
      </c>
      <c r="N200" s="12"/>
      <c r="O200" s="289">
        <f t="shared" ca="1" si="21"/>
        <v>0</v>
      </c>
      <c r="P200" s="12"/>
    </row>
    <row r="201" spans="2:16" outlineLevel="3" x14ac:dyDescent="0.25">
      <c r="B201" s="65"/>
      <c r="C201" s="61"/>
      <c r="D201" s="63" t="s">
        <v>341</v>
      </c>
      <c r="E201" s="63"/>
      <c r="F201" s="59" t="s">
        <v>342</v>
      </c>
      <c r="G201" s="289">
        <f t="shared" ca="1" si="14"/>
        <v>0</v>
      </c>
      <c r="H201" s="12"/>
      <c r="I201" s="289">
        <f t="shared" ca="1" si="18"/>
        <v>0</v>
      </c>
      <c r="J201" s="12"/>
      <c r="K201" s="289">
        <f t="shared" ca="1" si="19"/>
        <v>0</v>
      </c>
      <c r="L201" s="12"/>
      <c r="M201" s="289">
        <f t="shared" ca="1" si="20"/>
        <v>0</v>
      </c>
      <c r="N201" s="12"/>
      <c r="O201" s="289">
        <f t="shared" ca="1" si="21"/>
        <v>0</v>
      </c>
      <c r="P201" s="12"/>
    </row>
    <row r="202" spans="2:16" outlineLevel="3" x14ac:dyDescent="0.25">
      <c r="B202" s="65"/>
      <c r="C202" s="61"/>
      <c r="D202" s="63" t="s">
        <v>343</v>
      </c>
      <c r="E202" s="63"/>
      <c r="F202" s="59" t="s">
        <v>344</v>
      </c>
      <c r="G202" s="289">
        <f t="shared" ca="1" si="14"/>
        <v>0</v>
      </c>
      <c r="H202" s="12"/>
      <c r="I202" s="289">
        <f t="shared" ca="1" si="18"/>
        <v>0</v>
      </c>
      <c r="J202" s="12"/>
      <c r="K202" s="289">
        <f t="shared" ca="1" si="19"/>
        <v>0</v>
      </c>
      <c r="L202" s="12"/>
      <c r="M202" s="289">
        <f t="shared" ca="1" si="20"/>
        <v>0</v>
      </c>
      <c r="N202" s="12"/>
      <c r="O202" s="289">
        <f t="shared" ca="1" si="21"/>
        <v>0</v>
      </c>
      <c r="P202" s="12"/>
    </row>
    <row r="203" spans="2:16" outlineLevel="2" x14ac:dyDescent="0.25">
      <c r="B203" s="65"/>
      <c r="C203" s="61" t="s">
        <v>345</v>
      </c>
      <c r="D203" s="19"/>
      <c r="E203" s="19"/>
      <c r="F203" s="34" t="s">
        <v>346</v>
      </c>
      <c r="G203" s="289">
        <f t="shared" ca="1" si="14"/>
        <v>0</v>
      </c>
      <c r="H203" s="12"/>
      <c r="I203" s="289">
        <f t="shared" ca="1" si="18"/>
        <v>0</v>
      </c>
      <c r="J203" s="12"/>
      <c r="K203" s="289">
        <f t="shared" ca="1" si="19"/>
        <v>0</v>
      </c>
      <c r="L203" s="12"/>
      <c r="M203" s="289">
        <f t="shared" ca="1" si="20"/>
        <v>0</v>
      </c>
      <c r="N203" s="12"/>
      <c r="O203" s="289">
        <f t="shared" ca="1" si="21"/>
        <v>0</v>
      </c>
      <c r="P203" s="12"/>
    </row>
    <row r="204" spans="2:16" outlineLevel="3" x14ac:dyDescent="0.25">
      <c r="B204" s="65"/>
      <c r="C204" s="61"/>
      <c r="D204" s="63" t="s">
        <v>347</v>
      </c>
      <c r="E204" s="63"/>
      <c r="F204" s="306" t="s">
        <v>348</v>
      </c>
      <c r="G204" s="289">
        <f t="shared" ca="1" si="14"/>
        <v>0</v>
      </c>
      <c r="H204" s="12"/>
      <c r="I204" s="289">
        <f t="shared" ca="1" si="18"/>
        <v>0</v>
      </c>
      <c r="J204" s="12"/>
      <c r="K204" s="289">
        <f t="shared" ca="1" si="19"/>
        <v>0</v>
      </c>
      <c r="L204" s="12"/>
      <c r="M204" s="289">
        <f t="shared" ca="1" si="20"/>
        <v>0</v>
      </c>
      <c r="N204" s="12"/>
      <c r="O204" s="289">
        <f t="shared" ca="1" si="21"/>
        <v>0</v>
      </c>
      <c r="P204" s="12"/>
    </row>
    <row r="205" spans="2:16" outlineLevel="2" x14ac:dyDescent="0.25">
      <c r="B205" s="65"/>
      <c r="C205" s="61" t="s">
        <v>349</v>
      </c>
      <c r="D205" s="62"/>
      <c r="E205" s="62"/>
      <c r="F205" s="34" t="s">
        <v>350</v>
      </c>
      <c r="G205" s="289">
        <f t="shared" ca="1" si="14"/>
        <v>0</v>
      </c>
      <c r="H205" s="12"/>
      <c r="I205" s="289">
        <f t="shared" ca="1" si="18"/>
        <v>0</v>
      </c>
      <c r="J205" s="12"/>
      <c r="K205" s="289">
        <f t="shared" ca="1" si="19"/>
        <v>0</v>
      </c>
      <c r="L205" s="12"/>
      <c r="M205" s="289">
        <f t="shared" ca="1" si="20"/>
        <v>0</v>
      </c>
      <c r="N205" s="12"/>
      <c r="O205" s="289">
        <f t="shared" ca="1" si="21"/>
        <v>0</v>
      </c>
      <c r="P205" s="12"/>
    </row>
    <row r="206" spans="2:16" s="310" customFormat="1" ht="15.6" outlineLevel="1" x14ac:dyDescent="0.25">
      <c r="B206" s="139" t="s">
        <v>351</v>
      </c>
      <c r="C206" s="139"/>
      <c r="D206" s="135"/>
      <c r="E206" s="95"/>
      <c r="F206" s="307" t="s">
        <v>352</v>
      </c>
      <c r="G206" s="308" t="e">
        <f t="shared" ca="1" si="14"/>
        <v>#REF!</v>
      </c>
      <c r="H206" s="309"/>
      <c r="I206" s="308" t="e">
        <f t="shared" ca="1" si="18"/>
        <v>#REF!</v>
      </c>
      <c r="J206" s="309"/>
      <c r="K206" s="379">
        <f t="shared" ca="1" si="19"/>
        <v>229</v>
      </c>
      <c r="L206" s="309"/>
      <c r="M206" s="308" t="e">
        <f t="shared" ca="1" si="20"/>
        <v>#REF!</v>
      </c>
      <c r="N206" s="309"/>
      <c r="O206" s="308">
        <f t="shared" ca="1" si="21"/>
        <v>351</v>
      </c>
      <c r="P206" s="309"/>
    </row>
    <row r="207" spans="2:16" outlineLevel="2" x14ac:dyDescent="0.25">
      <c r="B207" s="154" t="s">
        <v>254</v>
      </c>
      <c r="C207" s="35"/>
      <c r="D207" s="35"/>
      <c r="E207" s="35"/>
      <c r="F207" s="34"/>
      <c r="G207" s="289">
        <f t="shared" ref="G207:G270" ca="1" si="22">SUM(I207,K207,M207,O207)</f>
        <v>0</v>
      </c>
      <c r="H207" s="12"/>
      <c r="I207" s="289">
        <f t="shared" ca="1" si="18"/>
        <v>0</v>
      </c>
      <c r="J207" s="12"/>
      <c r="K207" s="289">
        <f t="shared" ca="1" si="19"/>
        <v>0</v>
      </c>
      <c r="L207" s="12"/>
      <c r="M207" s="289">
        <f t="shared" ca="1" si="20"/>
        <v>0</v>
      </c>
      <c r="N207" s="12"/>
      <c r="O207" s="289">
        <f t="shared" ca="1" si="21"/>
        <v>0</v>
      </c>
      <c r="P207" s="12"/>
    </row>
    <row r="208" spans="2:16" outlineLevel="2" x14ac:dyDescent="0.25">
      <c r="B208" s="55"/>
      <c r="C208" s="61" t="s">
        <v>353</v>
      </c>
      <c r="D208" s="61"/>
      <c r="E208" s="61"/>
      <c r="F208" s="34" t="s">
        <v>354</v>
      </c>
      <c r="G208" s="289">
        <f t="shared" ca="1" si="22"/>
        <v>0</v>
      </c>
      <c r="H208" s="12"/>
      <c r="I208" s="289">
        <f t="shared" ca="1" si="18"/>
        <v>0</v>
      </c>
      <c r="J208" s="12"/>
      <c r="K208" s="289">
        <f t="shared" ca="1" si="19"/>
        <v>0</v>
      </c>
      <c r="L208" s="12"/>
      <c r="M208" s="289">
        <f t="shared" ca="1" si="20"/>
        <v>0</v>
      </c>
      <c r="N208" s="12"/>
      <c r="O208" s="289">
        <f t="shared" ca="1" si="21"/>
        <v>0</v>
      </c>
      <c r="P208" s="12"/>
    </row>
    <row r="209" spans="2:16" outlineLevel="3" x14ac:dyDescent="0.25">
      <c r="B209" s="55"/>
      <c r="D209" s="61" t="s">
        <v>355</v>
      </c>
      <c r="E209" s="61"/>
      <c r="F209" s="34" t="s">
        <v>356</v>
      </c>
      <c r="G209" s="289">
        <f t="shared" ca="1" si="22"/>
        <v>0</v>
      </c>
      <c r="H209" s="12"/>
      <c r="I209" s="289">
        <f t="shared" ca="1" si="18"/>
        <v>0</v>
      </c>
      <c r="J209" s="12"/>
      <c r="K209" s="289">
        <f t="shared" ca="1" si="19"/>
        <v>0</v>
      </c>
      <c r="L209" s="12"/>
      <c r="M209" s="289">
        <f t="shared" ca="1" si="20"/>
        <v>0</v>
      </c>
      <c r="N209" s="12"/>
      <c r="O209" s="289">
        <f t="shared" ca="1" si="21"/>
        <v>0</v>
      </c>
      <c r="P209" s="12"/>
    </row>
    <row r="210" spans="2:16" outlineLevel="3" x14ac:dyDescent="0.25">
      <c r="B210" s="55"/>
      <c r="D210" s="61" t="s">
        <v>357</v>
      </c>
      <c r="E210" s="61"/>
      <c r="F210" s="34" t="s">
        <v>358</v>
      </c>
      <c r="G210" s="289">
        <f t="shared" ca="1" si="22"/>
        <v>0</v>
      </c>
      <c r="H210" s="12"/>
      <c r="I210" s="289">
        <f t="shared" ca="1" si="18"/>
        <v>0</v>
      </c>
      <c r="J210" s="12"/>
      <c r="K210" s="289">
        <f t="shared" ca="1" si="19"/>
        <v>0</v>
      </c>
      <c r="L210" s="12"/>
      <c r="M210" s="289">
        <f t="shared" ca="1" si="20"/>
        <v>0</v>
      </c>
      <c r="N210" s="12"/>
      <c r="O210" s="289">
        <f t="shared" ca="1" si="21"/>
        <v>0</v>
      </c>
      <c r="P210" s="12"/>
    </row>
    <row r="211" spans="2:16" outlineLevel="3" x14ac:dyDescent="0.25">
      <c r="B211" s="55"/>
      <c r="D211" s="61" t="s">
        <v>359</v>
      </c>
      <c r="E211" s="61"/>
      <c r="F211" s="34" t="s">
        <v>360</v>
      </c>
      <c r="G211" s="289">
        <f t="shared" ca="1" si="22"/>
        <v>0</v>
      </c>
      <c r="H211" s="12"/>
      <c r="I211" s="289">
        <f t="shared" ca="1" si="18"/>
        <v>0</v>
      </c>
      <c r="J211" s="12"/>
      <c r="K211" s="289">
        <f t="shared" ca="1" si="19"/>
        <v>0</v>
      </c>
      <c r="L211" s="12"/>
      <c r="M211" s="289">
        <f t="shared" ca="1" si="20"/>
        <v>0</v>
      </c>
      <c r="N211" s="12"/>
      <c r="O211" s="289">
        <f t="shared" ca="1" si="21"/>
        <v>0</v>
      </c>
      <c r="P211" s="12"/>
    </row>
    <row r="212" spans="2:16" outlineLevel="2" x14ac:dyDescent="0.25">
      <c r="B212" s="55"/>
      <c r="C212" s="19" t="s">
        <v>361</v>
      </c>
      <c r="D212" s="61"/>
      <c r="E212" s="61"/>
      <c r="F212" s="34" t="s">
        <v>362</v>
      </c>
      <c r="G212" s="289">
        <f t="shared" ca="1" si="22"/>
        <v>0</v>
      </c>
      <c r="H212" s="12"/>
      <c r="I212" s="289">
        <f t="shared" ca="1" si="18"/>
        <v>0</v>
      </c>
      <c r="J212" s="12"/>
      <c r="K212" s="289">
        <f t="shared" ca="1" si="19"/>
        <v>0</v>
      </c>
      <c r="L212" s="12"/>
      <c r="M212" s="289">
        <f t="shared" ca="1" si="20"/>
        <v>0</v>
      </c>
      <c r="N212" s="12"/>
      <c r="O212" s="289">
        <f t="shared" ca="1" si="21"/>
        <v>0</v>
      </c>
      <c r="P212" s="12"/>
    </row>
    <row r="213" spans="2:16" outlineLevel="3" x14ac:dyDescent="0.25">
      <c r="B213" s="55"/>
      <c r="C213" s="19"/>
      <c r="D213" s="61" t="s">
        <v>363</v>
      </c>
      <c r="E213" s="61"/>
      <c r="F213" s="34" t="s">
        <v>364</v>
      </c>
      <c r="G213" s="289">
        <f t="shared" ca="1" si="22"/>
        <v>0</v>
      </c>
      <c r="H213" s="12"/>
      <c r="I213" s="289">
        <f t="shared" ca="1" si="18"/>
        <v>0</v>
      </c>
      <c r="J213" s="12"/>
      <c r="K213" s="289">
        <f t="shared" ca="1" si="19"/>
        <v>0</v>
      </c>
      <c r="L213" s="12"/>
      <c r="M213" s="289">
        <f t="shared" ca="1" si="20"/>
        <v>0</v>
      </c>
      <c r="N213" s="12"/>
      <c r="O213" s="289">
        <f t="shared" ca="1" si="21"/>
        <v>0</v>
      </c>
      <c r="P213" s="12"/>
    </row>
    <row r="214" spans="2:16" outlineLevel="2" x14ac:dyDescent="0.25">
      <c r="B214" s="55"/>
      <c r="C214" s="267" t="s">
        <v>365</v>
      </c>
      <c r="D214" s="268"/>
      <c r="E214" s="269"/>
      <c r="F214" s="34" t="s">
        <v>366</v>
      </c>
      <c r="G214" s="289">
        <f t="shared" ca="1" si="22"/>
        <v>0</v>
      </c>
      <c r="H214" s="12"/>
      <c r="I214" s="289">
        <f t="shared" ca="1" si="18"/>
        <v>0</v>
      </c>
      <c r="J214" s="12"/>
      <c r="K214" s="289">
        <f t="shared" ref="K214:K245" ca="1" si="23">SUMIF($F$260:$K$607,F214,$K$260:$K$607)</f>
        <v>0</v>
      </c>
      <c r="L214" s="12"/>
      <c r="M214" s="289">
        <f t="shared" ref="M214:M245" ca="1" si="24">SUMIF($F$260:$M$607,F214,$M$260:$M$607)</f>
        <v>0</v>
      </c>
      <c r="N214" s="12"/>
      <c r="O214" s="289">
        <f t="shared" ref="O214:O245" ca="1" si="25">SUMIF($F$260:$O$607,F214,$O$260:$O$607)</f>
        <v>0</v>
      </c>
      <c r="P214" s="12"/>
    </row>
    <row r="215" spans="2:16" outlineLevel="3" x14ac:dyDescent="0.25">
      <c r="B215" s="55"/>
      <c r="D215" s="19" t="s">
        <v>355</v>
      </c>
      <c r="E215" s="19"/>
      <c r="F215" s="34" t="s">
        <v>356</v>
      </c>
      <c r="G215" s="289">
        <f t="shared" ca="1" si="22"/>
        <v>0</v>
      </c>
      <c r="H215" s="12"/>
      <c r="I215" s="289">
        <f t="shared" ca="1" si="18"/>
        <v>0</v>
      </c>
      <c r="J215" s="12"/>
      <c r="K215" s="289">
        <f t="shared" ca="1" si="23"/>
        <v>0</v>
      </c>
      <c r="L215" s="12"/>
      <c r="M215" s="289">
        <f t="shared" ca="1" si="24"/>
        <v>0</v>
      </c>
      <c r="N215" s="12"/>
      <c r="O215" s="289">
        <f t="shared" ca="1" si="25"/>
        <v>0</v>
      </c>
      <c r="P215" s="12"/>
    </row>
    <row r="216" spans="2:16" outlineLevel="2" x14ac:dyDescent="0.25">
      <c r="B216" s="55"/>
      <c r="C216" s="19" t="s">
        <v>367</v>
      </c>
      <c r="D216" s="61"/>
      <c r="E216" s="61"/>
      <c r="F216" s="34" t="s">
        <v>368</v>
      </c>
      <c r="G216" s="289" t="e">
        <f t="shared" ca="1" si="22"/>
        <v>#REF!</v>
      </c>
      <c r="H216" s="12"/>
      <c r="I216" s="289" t="e">
        <f t="shared" ca="1" si="18"/>
        <v>#REF!</v>
      </c>
      <c r="J216" s="12"/>
      <c r="K216" s="378">
        <f ca="1">SUMIF($F$260:$K$607,F216,$K$260:$K$607)</f>
        <v>229</v>
      </c>
      <c r="L216" s="12"/>
      <c r="M216" s="289" t="e">
        <f t="shared" ca="1" si="24"/>
        <v>#REF!</v>
      </c>
      <c r="N216" s="12"/>
      <c r="O216" s="289">
        <f t="shared" ca="1" si="25"/>
        <v>351</v>
      </c>
      <c r="P216" s="12"/>
    </row>
    <row r="217" spans="2:16" outlineLevel="2" x14ac:dyDescent="0.25">
      <c r="B217" s="55"/>
      <c r="C217" s="29" t="s">
        <v>369</v>
      </c>
      <c r="D217" s="92"/>
      <c r="E217" s="29"/>
      <c r="F217" s="34" t="s">
        <v>370</v>
      </c>
      <c r="G217" s="289">
        <f t="shared" ca="1" si="22"/>
        <v>0</v>
      </c>
      <c r="H217" s="12"/>
      <c r="I217" s="289">
        <f t="shared" ca="1" si="18"/>
        <v>0</v>
      </c>
      <c r="J217" s="12"/>
      <c r="K217" s="289">
        <f t="shared" ca="1" si="23"/>
        <v>0</v>
      </c>
      <c r="L217" s="12"/>
      <c r="M217" s="289">
        <f t="shared" ca="1" si="24"/>
        <v>0</v>
      </c>
      <c r="N217" s="12"/>
      <c r="O217" s="289">
        <f t="shared" ca="1" si="25"/>
        <v>0</v>
      </c>
      <c r="P217" s="12"/>
    </row>
    <row r="218" spans="2:16" outlineLevel="3" x14ac:dyDescent="0.25">
      <c r="B218" s="67"/>
      <c r="C218" s="68"/>
      <c r="D218" s="270" t="s">
        <v>371</v>
      </c>
      <c r="E218" s="270"/>
      <c r="F218" s="80" t="s">
        <v>372</v>
      </c>
      <c r="G218" s="53">
        <f t="shared" ca="1" si="22"/>
        <v>0</v>
      </c>
      <c r="H218" s="26"/>
      <c r="I218" s="53">
        <f t="shared" ca="1" si="18"/>
        <v>0</v>
      </c>
      <c r="J218" s="26"/>
      <c r="K218" s="53">
        <f t="shared" ca="1" si="23"/>
        <v>0</v>
      </c>
      <c r="L218" s="26"/>
      <c r="M218" s="53">
        <f t="shared" ca="1" si="24"/>
        <v>0</v>
      </c>
      <c r="N218" s="26"/>
      <c r="O218" s="53">
        <f t="shared" ca="1" si="25"/>
        <v>0</v>
      </c>
      <c r="P218" s="26"/>
    </row>
    <row r="219" spans="2:16" ht="29.25" customHeight="1" x14ac:dyDescent="0.25">
      <c r="B219" s="1522" t="s">
        <v>373</v>
      </c>
      <c r="C219" s="1523"/>
      <c r="D219" s="1523"/>
      <c r="E219" s="1524"/>
      <c r="F219" s="34"/>
      <c r="G219" s="289">
        <f t="shared" ca="1" si="22"/>
        <v>0</v>
      </c>
      <c r="H219" s="58"/>
      <c r="I219" s="289">
        <f t="shared" ca="1" si="18"/>
        <v>0</v>
      </c>
      <c r="J219" s="58"/>
      <c r="K219" s="289">
        <f t="shared" ca="1" si="23"/>
        <v>0</v>
      </c>
      <c r="L219" s="58"/>
      <c r="M219" s="289">
        <f t="shared" ca="1" si="24"/>
        <v>0</v>
      </c>
      <c r="N219" s="58"/>
      <c r="O219" s="289">
        <f t="shared" ca="1" si="25"/>
        <v>0</v>
      </c>
      <c r="P219" s="58"/>
    </row>
    <row r="220" spans="2:16" ht="15.75" customHeight="1" outlineLevel="1" x14ac:dyDescent="0.25">
      <c r="B220" s="139" t="s">
        <v>374</v>
      </c>
      <c r="C220" s="139"/>
      <c r="D220" s="135"/>
      <c r="E220" s="95"/>
      <c r="F220" s="34" t="s">
        <v>375</v>
      </c>
      <c r="G220" s="289">
        <f t="shared" ca="1" si="22"/>
        <v>0</v>
      </c>
      <c r="H220" s="12"/>
      <c r="I220" s="289">
        <f t="shared" ca="1" si="18"/>
        <v>0</v>
      </c>
      <c r="J220" s="12"/>
      <c r="K220" s="289">
        <f t="shared" ca="1" si="23"/>
        <v>0</v>
      </c>
      <c r="L220" s="12"/>
      <c r="M220" s="289">
        <f t="shared" ca="1" si="24"/>
        <v>0</v>
      </c>
      <c r="N220" s="12"/>
      <c r="O220" s="289">
        <f t="shared" ca="1" si="25"/>
        <v>0</v>
      </c>
      <c r="P220" s="12"/>
    </row>
    <row r="221" spans="2:16" outlineLevel="2" x14ac:dyDescent="0.25">
      <c r="B221" s="154" t="s">
        <v>254</v>
      </c>
      <c r="C221" s="35"/>
      <c r="D221" s="35"/>
      <c r="E221" s="35"/>
      <c r="F221" s="34"/>
      <c r="G221" s="289">
        <f t="shared" ca="1" si="22"/>
        <v>0</v>
      </c>
      <c r="H221" s="12"/>
      <c r="I221" s="289">
        <f t="shared" ref="I221:I252" ca="1" si="26">SUMIF($F$260:$I$607,F221,$I$260:$I$607)</f>
        <v>0</v>
      </c>
      <c r="J221" s="12"/>
      <c r="K221" s="289">
        <f t="shared" ca="1" si="23"/>
        <v>0</v>
      </c>
      <c r="L221" s="12"/>
      <c r="M221" s="289">
        <f t="shared" ca="1" si="24"/>
        <v>0</v>
      </c>
      <c r="N221" s="12"/>
      <c r="O221" s="289">
        <f t="shared" ca="1" si="25"/>
        <v>0</v>
      </c>
      <c r="P221" s="12"/>
    </row>
    <row r="222" spans="2:16" outlineLevel="2" x14ac:dyDescent="0.25">
      <c r="B222" s="65"/>
      <c r="C222" s="61" t="s">
        <v>376</v>
      </c>
      <c r="D222" s="62"/>
      <c r="E222" s="62"/>
      <c r="F222" s="34" t="s">
        <v>377</v>
      </c>
      <c r="G222" s="289">
        <f t="shared" ca="1" si="22"/>
        <v>0</v>
      </c>
      <c r="H222" s="12"/>
      <c r="I222" s="289">
        <f t="shared" ca="1" si="26"/>
        <v>0</v>
      </c>
      <c r="J222" s="12"/>
      <c r="K222" s="289">
        <f t="shared" ca="1" si="23"/>
        <v>0</v>
      </c>
      <c r="L222" s="12"/>
      <c r="M222" s="289">
        <f t="shared" ca="1" si="24"/>
        <v>0</v>
      </c>
      <c r="N222" s="12"/>
      <c r="O222" s="289">
        <f t="shared" ca="1" si="25"/>
        <v>0</v>
      </c>
      <c r="P222" s="12"/>
    </row>
    <row r="223" spans="2:16" outlineLevel="3" x14ac:dyDescent="0.25">
      <c r="B223" s="65"/>
      <c r="C223" s="61"/>
      <c r="D223" s="63" t="s">
        <v>378</v>
      </c>
      <c r="E223" s="63"/>
      <c r="F223" s="34" t="s">
        <v>379</v>
      </c>
      <c r="G223" s="289">
        <f t="shared" ca="1" si="22"/>
        <v>0</v>
      </c>
      <c r="H223" s="12"/>
      <c r="I223" s="289">
        <f t="shared" ca="1" si="26"/>
        <v>0</v>
      </c>
      <c r="J223" s="12"/>
      <c r="K223" s="289">
        <f t="shared" ca="1" si="23"/>
        <v>0</v>
      </c>
      <c r="L223" s="12"/>
      <c r="M223" s="289">
        <f t="shared" ca="1" si="24"/>
        <v>0</v>
      </c>
      <c r="N223" s="12"/>
      <c r="O223" s="289">
        <f t="shared" ca="1" si="25"/>
        <v>0</v>
      </c>
      <c r="P223" s="12"/>
    </row>
    <row r="224" spans="2:16" outlineLevel="3" x14ac:dyDescent="0.25">
      <c r="B224" s="65"/>
      <c r="C224" s="61"/>
      <c r="D224" s="63" t="s">
        <v>380</v>
      </c>
      <c r="E224" s="63"/>
      <c r="F224" s="34" t="s">
        <v>381</v>
      </c>
      <c r="G224" s="289">
        <f t="shared" ca="1" si="22"/>
        <v>0</v>
      </c>
      <c r="H224" s="12"/>
      <c r="I224" s="289">
        <f t="shared" ca="1" si="26"/>
        <v>0</v>
      </c>
      <c r="J224" s="12"/>
      <c r="K224" s="289">
        <f t="shared" ca="1" si="23"/>
        <v>0</v>
      </c>
      <c r="L224" s="12"/>
      <c r="M224" s="289">
        <f t="shared" ca="1" si="24"/>
        <v>0</v>
      </c>
      <c r="N224" s="12"/>
      <c r="O224" s="289">
        <f t="shared" ca="1" si="25"/>
        <v>0</v>
      </c>
      <c r="P224" s="12"/>
    </row>
    <row r="225" spans="2:16" outlineLevel="2" x14ac:dyDescent="0.25">
      <c r="B225" s="65"/>
      <c r="C225" s="61" t="s">
        <v>382</v>
      </c>
      <c r="D225" s="57"/>
      <c r="E225" s="57"/>
      <c r="F225" s="34" t="s">
        <v>383</v>
      </c>
      <c r="G225" s="289">
        <f t="shared" ca="1" si="22"/>
        <v>0</v>
      </c>
      <c r="H225" s="12"/>
      <c r="I225" s="289">
        <f t="shared" ca="1" si="26"/>
        <v>0</v>
      </c>
      <c r="J225" s="12"/>
      <c r="K225" s="289">
        <f t="shared" ca="1" si="23"/>
        <v>0</v>
      </c>
      <c r="L225" s="12"/>
      <c r="M225" s="289">
        <f t="shared" ca="1" si="24"/>
        <v>0</v>
      </c>
      <c r="N225" s="12"/>
      <c r="O225" s="289">
        <f t="shared" ca="1" si="25"/>
        <v>0</v>
      </c>
      <c r="P225" s="12"/>
    </row>
    <row r="226" spans="2:16" ht="14.25" customHeight="1" outlineLevel="2" x14ac:dyDescent="0.25">
      <c r="B226" s="65"/>
      <c r="C226" s="29" t="s">
        <v>384</v>
      </c>
      <c r="D226" s="92"/>
      <c r="E226" s="70"/>
      <c r="F226" s="34" t="s">
        <v>385</v>
      </c>
      <c r="G226" s="289">
        <f t="shared" ca="1" si="22"/>
        <v>0</v>
      </c>
      <c r="H226" s="12"/>
      <c r="I226" s="289">
        <f t="shared" ca="1" si="26"/>
        <v>0</v>
      </c>
      <c r="J226" s="12"/>
      <c r="K226" s="289">
        <f t="shared" ca="1" si="23"/>
        <v>0</v>
      </c>
      <c r="L226" s="12"/>
      <c r="M226" s="289">
        <f t="shared" ca="1" si="24"/>
        <v>0</v>
      </c>
      <c r="N226" s="12"/>
      <c r="O226" s="289">
        <f t="shared" ca="1" si="25"/>
        <v>0</v>
      </c>
      <c r="P226" s="12"/>
    </row>
    <row r="227" spans="2:16" outlineLevel="1" x14ac:dyDescent="0.25">
      <c r="B227" s="18" t="s">
        <v>386</v>
      </c>
      <c r="C227" s="61"/>
      <c r="D227" s="62"/>
      <c r="E227" s="62"/>
      <c r="F227" s="34" t="s">
        <v>387</v>
      </c>
      <c r="G227" s="289">
        <f t="shared" ca="1" si="22"/>
        <v>0</v>
      </c>
      <c r="H227" s="12"/>
      <c r="I227" s="289">
        <f t="shared" ca="1" si="26"/>
        <v>0</v>
      </c>
      <c r="J227" s="12"/>
      <c r="K227" s="289">
        <f t="shared" ca="1" si="23"/>
        <v>0</v>
      </c>
      <c r="L227" s="12"/>
      <c r="M227" s="289">
        <f t="shared" ca="1" si="24"/>
        <v>0</v>
      </c>
      <c r="N227" s="12"/>
      <c r="O227" s="289">
        <f t="shared" ca="1" si="25"/>
        <v>0</v>
      </c>
      <c r="P227" s="12"/>
    </row>
    <row r="228" spans="2:16" outlineLevel="2" x14ac:dyDescent="0.25">
      <c r="B228" s="154" t="s">
        <v>254</v>
      </c>
      <c r="C228" s="35"/>
      <c r="D228" s="35"/>
      <c r="E228" s="35"/>
      <c r="F228" s="34"/>
      <c r="G228" s="289">
        <f t="shared" ca="1" si="22"/>
        <v>0</v>
      </c>
      <c r="H228" s="12"/>
      <c r="I228" s="289">
        <f t="shared" ca="1" si="26"/>
        <v>0</v>
      </c>
      <c r="J228" s="12"/>
      <c r="K228" s="289">
        <f t="shared" ca="1" si="23"/>
        <v>0</v>
      </c>
      <c r="L228" s="12"/>
      <c r="M228" s="289">
        <f t="shared" ca="1" si="24"/>
        <v>0</v>
      </c>
      <c r="N228" s="12"/>
      <c r="O228" s="289">
        <f t="shared" ca="1" si="25"/>
        <v>0</v>
      </c>
      <c r="P228" s="12"/>
    </row>
    <row r="229" spans="2:16" outlineLevel="2" x14ac:dyDescent="0.25">
      <c r="B229" s="65"/>
      <c r="C229" s="61" t="s">
        <v>388</v>
      </c>
      <c r="D229" s="62"/>
      <c r="E229" s="62"/>
      <c r="F229" s="34" t="s">
        <v>389</v>
      </c>
      <c r="G229" s="289">
        <f t="shared" ca="1" si="22"/>
        <v>0</v>
      </c>
      <c r="H229" s="12"/>
      <c r="I229" s="289">
        <f t="shared" ca="1" si="26"/>
        <v>0</v>
      </c>
      <c r="J229" s="12"/>
      <c r="K229" s="289">
        <f t="shared" ca="1" si="23"/>
        <v>0</v>
      </c>
      <c r="L229" s="12"/>
      <c r="M229" s="289">
        <f t="shared" ca="1" si="24"/>
        <v>0</v>
      </c>
      <c r="N229" s="12"/>
      <c r="O229" s="289">
        <f t="shared" ca="1" si="25"/>
        <v>0</v>
      </c>
      <c r="P229" s="12"/>
    </row>
    <row r="230" spans="2:16" outlineLevel="2" x14ac:dyDescent="0.25">
      <c r="B230" s="65"/>
      <c r="C230" s="61" t="s">
        <v>390</v>
      </c>
      <c r="D230" s="62"/>
      <c r="E230" s="62"/>
      <c r="F230" s="34" t="s">
        <v>391</v>
      </c>
      <c r="G230" s="289">
        <f t="shared" ca="1" si="22"/>
        <v>0</v>
      </c>
      <c r="H230" s="12"/>
      <c r="I230" s="289">
        <f t="shared" ca="1" si="26"/>
        <v>0</v>
      </c>
      <c r="J230" s="12"/>
      <c r="K230" s="289">
        <f t="shared" ca="1" si="23"/>
        <v>0</v>
      </c>
      <c r="L230" s="12"/>
      <c r="M230" s="289">
        <f t="shared" ca="1" si="24"/>
        <v>0</v>
      </c>
      <c r="N230" s="12"/>
      <c r="O230" s="289">
        <f t="shared" ca="1" si="25"/>
        <v>0</v>
      </c>
      <c r="P230" s="12"/>
    </row>
    <row r="231" spans="2:16" outlineLevel="2" collapsed="1" x14ac:dyDescent="0.25">
      <c r="B231" s="65"/>
      <c r="C231" s="61" t="s">
        <v>392</v>
      </c>
      <c r="D231" s="62"/>
      <c r="E231" s="62"/>
      <c r="F231" s="34" t="s">
        <v>393</v>
      </c>
      <c r="G231" s="289">
        <f t="shared" ca="1" si="22"/>
        <v>0</v>
      </c>
      <c r="H231" s="12"/>
      <c r="I231" s="289">
        <f t="shared" ca="1" si="26"/>
        <v>0</v>
      </c>
      <c r="J231" s="12"/>
      <c r="K231" s="289">
        <f t="shared" ca="1" si="23"/>
        <v>0</v>
      </c>
      <c r="L231" s="12"/>
      <c r="M231" s="289">
        <f t="shared" ca="1" si="24"/>
        <v>0</v>
      </c>
      <c r="N231" s="12"/>
      <c r="O231" s="289">
        <f t="shared" ca="1" si="25"/>
        <v>0</v>
      </c>
      <c r="P231" s="12"/>
    </row>
    <row r="232" spans="2:16" outlineLevel="2" x14ac:dyDescent="0.25">
      <c r="B232" s="65"/>
      <c r="C232" s="61"/>
      <c r="D232" s="61" t="s">
        <v>394</v>
      </c>
      <c r="E232" s="61"/>
      <c r="F232" s="34" t="s">
        <v>395</v>
      </c>
      <c r="G232" s="289">
        <f t="shared" ca="1" si="22"/>
        <v>0</v>
      </c>
      <c r="H232" s="12"/>
      <c r="I232" s="289">
        <f t="shared" ca="1" si="26"/>
        <v>0</v>
      </c>
      <c r="J232" s="12"/>
      <c r="K232" s="289">
        <f t="shared" ca="1" si="23"/>
        <v>0</v>
      </c>
      <c r="L232" s="12"/>
      <c r="M232" s="289">
        <f t="shared" ca="1" si="24"/>
        <v>0</v>
      </c>
      <c r="N232" s="12"/>
      <c r="O232" s="289">
        <f t="shared" ca="1" si="25"/>
        <v>0</v>
      </c>
      <c r="P232" s="12"/>
    </row>
    <row r="233" spans="2:16" outlineLevel="2" x14ac:dyDescent="0.25">
      <c r="B233" s="65"/>
      <c r="C233" s="61"/>
      <c r="D233" s="61" t="s">
        <v>396</v>
      </c>
      <c r="E233" s="61"/>
      <c r="F233" s="34" t="s">
        <v>397</v>
      </c>
      <c r="G233" s="289">
        <f t="shared" ca="1" si="22"/>
        <v>0</v>
      </c>
      <c r="H233" s="12"/>
      <c r="I233" s="289">
        <f t="shared" ca="1" si="26"/>
        <v>0</v>
      </c>
      <c r="J233" s="12"/>
      <c r="K233" s="289">
        <f t="shared" ca="1" si="23"/>
        <v>0</v>
      </c>
      <c r="L233" s="12"/>
      <c r="M233" s="289">
        <f t="shared" ca="1" si="24"/>
        <v>0</v>
      </c>
      <c r="N233" s="12"/>
      <c r="O233" s="289">
        <f t="shared" ca="1" si="25"/>
        <v>0</v>
      </c>
      <c r="P233" s="12"/>
    </row>
    <row r="234" spans="2:16" ht="15.75" customHeight="1" x14ac:dyDescent="0.25">
      <c r="B234" s="160" t="s">
        <v>398</v>
      </c>
      <c r="C234" s="160"/>
      <c r="D234" s="142"/>
      <c r="E234" s="250"/>
      <c r="F234" s="34" t="s">
        <v>399</v>
      </c>
      <c r="G234" s="289">
        <f t="shared" ca="1" si="22"/>
        <v>0</v>
      </c>
      <c r="H234" s="58"/>
      <c r="I234" s="289">
        <f t="shared" ca="1" si="26"/>
        <v>0</v>
      </c>
      <c r="J234" s="58"/>
      <c r="K234" s="289">
        <f t="shared" ca="1" si="23"/>
        <v>0</v>
      </c>
      <c r="L234" s="58"/>
      <c r="M234" s="289">
        <f t="shared" ca="1" si="24"/>
        <v>0</v>
      </c>
      <c r="N234" s="58"/>
      <c r="O234" s="289">
        <f t="shared" ca="1" si="25"/>
        <v>0</v>
      </c>
      <c r="P234" s="58"/>
    </row>
    <row r="235" spans="2:16" ht="15.75" customHeight="1" outlineLevel="1" x14ac:dyDescent="0.25">
      <c r="B235" s="139" t="s">
        <v>400</v>
      </c>
      <c r="C235" s="139"/>
      <c r="D235" s="135"/>
      <c r="E235" s="95"/>
      <c r="F235" s="34" t="s">
        <v>401</v>
      </c>
      <c r="G235" s="289">
        <f t="shared" ca="1" si="22"/>
        <v>0</v>
      </c>
      <c r="H235" s="12"/>
      <c r="I235" s="289">
        <f t="shared" ca="1" si="26"/>
        <v>0</v>
      </c>
      <c r="J235" s="12"/>
      <c r="K235" s="289">
        <f t="shared" ca="1" si="23"/>
        <v>0</v>
      </c>
      <c r="L235" s="12"/>
      <c r="M235" s="289">
        <f t="shared" ca="1" si="24"/>
        <v>0</v>
      </c>
      <c r="N235" s="12"/>
      <c r="O235" s="289">
        <f t="shared" ca="1" si="25"/>
        <v>0</v>
      </c>
      <c r="P235" s="12"/>
    </row>
    <row r="236" spans="2:16" outlineLevel="2" x14ac:dyDescent="0.25">
      <c r="B236" s="154" t="s">
        <v>254</v>
      </c>
      <c r="C236" s="35"/>
      <c r="D236" s="35"/>
      <c r="E236" s="35"/>
      <c r="F236" s="34"/>
      <c r="G236" s="289">
        <f t="shared" ca="1" si="22"/>
        <v>0</v>
      </c>
      <c r="H236" s="12"/>
      <c r="I236" s="289">
        <f t="shared" ca="1" si="26"/>
        <v>0</v>
      </c>
      <c r="J236" s="12"/>
      <c r="K236" s="289">
        <f t="shared" ca="1" si="23"/>
        <v>0</v>
      </c>
      <c r="L236" s="12"/>
      <c r="M236" s="289">
        <f t="shared" ca="1" si="24"/>
        <v>0</v>
      </c>
      <c r="N236" s="12"/>
      <c r="O236" s="289">
        <f t="shared" ca="1" si="25"/>
        <v>0</v>
      </c>
      <c r="P236" s="12"/>
    </row>
    <row r="237" spans="2:16" outlineLevel="2" x14ac:dyDescent="0.25">
      <c r="B237" s="65"/>
      <c r="C237" s="61" t="s">
        <v>402</v>
      </c>
      <c r="D237" s="19"/>
      <c r="E237" s="19"/>
      <c r="F237" s="34" t="s">
        <v>403</v>
      </c>
      <c r="G237" s="289">
        <f t="shared" ca="1" si="22"/>
        <v>0</v>
      </c>
      <c r="H237" s="12"/>
      <c r="I237" s="289">
        <f t="shared" ca="1" si="26"/>
        <v>0</v>
      </c>
      <c r="J237" s="12"/>
      <c r="K237" s="289">
        <f t="shared" ca="1" si="23"/>
        <v>0</v>
      </c>
      <c r="L237" s="12"/>
      <c r="M237" s="289">
        <f t="shared" ca="1" si="24"/>
        <v>0</v>
      </c>
      <c r="N237" s="12"/>
      <c r="O237" s="289">
        <f t="shared" ca="1" si="25"/>
        <v>0</v>
      </c>
      <c r="P237" s="12"/>
    </row>
    <row r="238" spans="2:16" outlineLevel="2" x14ac:dyDescent="0.25">
      <c r="B238" s="65"/>
      <c r="C238" s="61"/>
      <c r="D238" s="63" t="s">
        <v>404</v>
      </c>
      <c r="E238" s="63"/>
      <c r="F238" s="34" t="s">
        <v>405</v>
      </c>
      <c r="G238" s="289">
        <f t="shared" ca="1" si="22"/>
        <v>0</v>
      </c>
      <c r="H238" s="12"/>
      <c r="I238" s="289">
        <f t="shared" ca="1" si="26"/>
        <v>0</v>
      </c>
      <c r="J238" s="12"/>
      <c r="K238" s="289">
        <f t="shared" ca="1" si="23"/>
        <v>0</v>
      </c>
      <c r="L238" s="12"/>
      <c r="M238" s="289">
        <f t="shared" ca="1" si="24"/>
        <v>0</v>
      </c>
      <c r="N238" s="12"/>
      <c r="O238" s="289">
        <f t="shared" ca="1" si="25"/>
        <v>0</v>
      </c>
      <c r="P238" s="12"/>
    </row>
    <row r="239" spans="2:16" ht="15.75" customHeight="1" outlineLevel="1" x14ac:dyDescent="0.25">
      <c r="B239" s="139" t="s">
        <v>406</v>
      </c>
      <c r="C239" s="139"/>
      <c r="D239" s="135"/>
      <c r="E239" s="95"/>
      <c r="F239" s="34" t="s">
        <v>407</v>
      </c>
      <c r="G239" s="289">
        <f t="shared" ca="1" si="22"/>
        <v>0</v>
      </c>
      <c r="H239" s="12"/>
      <c r="I239" s="289">
        <f t="shared" ca="1" si="26"/>
        <v>0</v>
      </c>
      <c r="J239" s="12"/>
      <c r="K239" s="289">
        <f t="shared" ca="1" si="23"/>
        <v>0</v>
      </c>
      <c r="L239" s="12"/>
      <c r="M239" s="289">
        <f t="shared" ca="1" si="24"/>
        <v>0</v>
      </c>
      <c r="N239" s="12"/>
      <c r="O239" s="289">
        <f t="shared" ca="1" si="25"/>
        <v>0</v>
      </c>
      <c r="P239" s="12"/>
    </row>
    <row r="240" spans="2:16" outlineLevel="2" x14ac:dyDescent="0.25">
      <c r="B240" s="154" t="s">
        <v>254</v>
      </c>
      <c r="C240" s="35"/>
      <c r="D240" s="35"/>
      <c r="E240" s="35"/>
      <c r="F240" s="34"/>
      <c r="G240" s="289">
        <f t="shared" ca="1" si="22"/>
        <v>0</v>
      </c>
      <c r="H240" s="12"/>
      <c r="I240" s="289">
        <f t="shared" ca="1" si="26"/>
        <v>0</v>
      </c>
      <c r="J240" s="12"/>
      <c r="K240" s="289">
        <f t="shared" ca="1" si="23"/>
        <v>0</v>
      </c>
      <c r="L240" s="12"/>
      <c r="M240" s="289">
        <f t="shared" ca="1" si="24"/>
        <v>0</v>
      </c>
      <c r="N240" s="12"/>
      <c r="O240" s="289">
        <f t="shared" ca="1" si="25"/>
        <v>0</v>
      </c>
      <c r="P240" s="12"/>
    </row>
    <row r="241" spans="2:16" outlineLevel="2" x14ac:dyDescent="0.25">
      <c r="B241" s="154"/>
      <c r="C241" s="52" t="s">
        <v>408</v>
      </c>
      <c r="D241" s="35"/>
      <c r="E241" s="35"/>
      <c r="F241" s="34" t="s">
        <v>409</v>
      </c>
      <c r="G241" s="289">
        <f t="shared" ca="1" si="22"/>
        <v>0</v>
      </c>
      <c r="H241" s="12"/>
      <c r="I241" s="289">
        <f t="shared" ca="1" si="26"/>
        <v>0</v>
      </c>
      <c r="J241" s="12"/>
      <c r="K241" s="289">
        <f t="shared" ca="1" si="23"/>
        <v>0</v>
      </c>
      <c r="L241" s="12"/>
      <c r="M241" s="289">
        <f t="shared" ca="1" si="24"/>
        <v>0</v>
      </c>
      <c r="N241" s="12"/>
      <c r="O241" s="289">
        <f t="shared" ca="1" si="25"/>
        <v>0</v>
      </c>
      <c r="P241" s="12"/>
    </row>
    <row r="242" spans="2:16" outlineLevel="2" x14ac:dyDescent="0.25">
      <c r="B242" s="154"/>
      <c r="C242" s="35"/>
      <c r="D242" s="52" t="s">
        <v>410</v>
      </c>
      <c r="E242" s="52"/>
      <c r="F242" s="34" t="s">
        <v>411</v>
      </c>
      <c r="G242" s="289">
        <f t="shared" ca="1" si="22"/>
        <v>0</v>
      </c>
      <c r="H242" s="12"/>
      <c r="I242" s="289">
        <f t="shared" ca="1" si="26"/>
        <v>0</v>
      </c>
      <c r="J242" s="12"/>
      <c r="K242" s="289">
        <f t="shared" ca="1" si="23"/>
        <v>0</v>
      </c>
      <c r="L242" s="12"/>
      <c r="M242" s="289">
        <f t="shared" ca="1" si="24"/>
        <v>0</v>
      </c>
      <c r="N242" s="12"/>
      <c r="O242" s="289">
        <f t="shared" ca="1" si="25"/>
        <v>0</v>
      </c>
      <c r="P242" s="12"/>
    </row>
    <row r="243" spans="2:16" outlineLevel="2" x14ac:dyDescent="0.25">
      <c r="B243" s="65"/>
      <c r="C243" s="19"/>
      <c r="D243" s="19" t="s">
        <v>412</v>
      </c>
      <c r="E243" s="19"/>
      <c r="F243" s="34" t="s">
        <v>413</v>
      </c>
      <c r="G243" s="289">
        <f t="shared" ca="1" si="22"/>
        <v>0</v>
      </c>
      <c r="H243" s="12"/>
      <c r="I243" s="289">
        <f t="shared" ca="1" si="26"/>
        <v>0</v>
      </c>
      <c r="J243" s="12"/>
      <c r="K243" s="289">
        <f t="shared" ca="1" si="23"/>
        <v>0</v>
      </c>
      <c r="L243" s="12"/>
      <c r="M243" s="289">
        <f t="shared" ca="1" si="24"/>
        <v>0</v>
      </c>
      <c r="N243" s="12"/>
      <c r="O243" s="289">
        <f t="shared" ca="1" si="25"/>
        <v>0</v>
      </c>
      <c r="P243" s="12"/>
    </row>
    <row r="244" spans="2:16" outlineLevel="2" x14ac:dyDescent="0.25">
      <c r="B244" s="65"/>
      <c r="C244" s="19" t="s">
        <v>414</v>
      </c>
      <c r="D244" s="19"/>
      <c r="E244" s="61"/>
      <c r="F244" s="34" t="s">
        <v>415</v>
      </c>
      <c r="G244" s="289">
        <f t="shared" ca="1" si="22"/>
        <v>0</v>
      </c>
      <c r="H244" s="12"/>
      <c r="I244" s="289">
        <f t="shared" ca="1" si="26"/>
        <v>0</v>
      </c>
      <c r="J244" s="12"/>
      <c r="K244" s="289">
        <f t="shared" ca="1" si="23"/>
        <v>0</v>
      </c>
      <c r="L244" s="12"/>
      <c r="M244" s="289">
        <f t="shared" ca="1" si="24"/>
        <v>0</v>
      </c>
      <c r="N244" s="12"/>
      <c r="O244" s="289">
        <f t="shared" ca="1" si="25"/>
        <v>0</v>
      </c>
      <c r="P244" s="12"/>
    </row>
    <row r="245" spans="2:16" ht="14.25" customHeight="1" outlineLevel="2" x14ac:dyDescent="0.25">
      <c r="B245" s="69"/>
      <c r="C245" s="77" t="s">
        <v>416</v>
      </c>
      <c r="D245" s="93"/>
      <c r="E245" s="77"/>
      <c r="F245" s="170" t="s">
        <v>417</v>
      </c>
      <c r="G245" s="53">
        <f t="shared" ca="1" si="22"/>
        <v>0</v>
      </c>
      <c r="H245" s="26"/>
      <c r="I245" s="53">
        <f t="shared" ca="1" si="26"/>
        <v>0</v>
      </c>
      <c r="J245" s="26"/>
      <c r="K245" s="53">
        <f t="shared" ca="1" si="23"/>
        <v>0</v>
      </c>
      <c r="L245" s="26"/>
      <c r="M245" s="53">
        <f t="shared" ca="1" si="24"/>
        <v>0</v>
      </c>
      <c r="N245" s="26"/>
      <c r="O245" s="53">
        <f t="shared" ca="1" si="25"/>
        <v>0</v>
      </c>
      <c r="P245" s="26"/>
    </row>
    <row r="246" spans="2:16" ht="15.6" outlineLevel="1" x14ac:dyDescent="0.3">
      <c r="B246" s="64" t="s">
        <v>418</v>
      </c>
      <c r="C246" s="19"/>
      <c r="D246" s="62"/>
      <c r="E246" s="62"/>
      <c r="F246" s="34" t="s">
        <v>419</v>
      </c>
      <c r="G246" s="289">
        <f t="shared" ca="1" si="22"/>
        <v>0</v>
      </c>
      <c r="H246" s="12"/>
      <c r="I246" s="289">
        <f t="shared" ca="1" si="26"/>
        <v>0</v>
      </c>
      <c r="J246" s="12"/>
      <c r="K246" s="289">
        <f t="shared" ref="K246:K251" ca="1" si="27">SUMIF($F$260:$K$607,F246,$K$260:$K$607)</f>
        <v>0</v>
      </c>
      <c r="L246" s="12"/>
      <c r="M246" s="289">
        <f t="shared" ref="M246:M251" ca="1" si="28">SUMIF($F$260:$M$607,F246,$M$260:$M$607)</f>
        <v>0</v>
      </c>
      <c r="N246" s="12"/>
      <c r="O246" s="289">
        <f t="shared" ref="O246:O251" ca="1" si="29">SUMIF($F$260:$O$607,F246,$O$260:$O$607)</f>
        <v>0</v>
      </c>
      <c r="P246" s="12"/>
    </row>
    <row r="247" spans="2:16" outlineLevel="2" x14ac:dyDescent="0.25">
      <c r="B247" s="154" t="s">
        <v>254</v>
      </c>
      <c r="C247" s="35"/>
      <c r="D247" s="35"/>
      <c r="E247" s="35"/>
      <c r="F247" s="34"/>
      <c r="G247" s="289">
        <f t="shared" ca="1" si="22"/>
        <v>0</v>
      </c>
      <c r="H247" s="12"/>
      <c r="I247" s="289">
        <f t="shared" ca="1" si="26"/>
        <v>0</v>
      </c>
      <c r="J247" s="12"/>
      <c r="K247" s="289">
        <f t="shared" ca="1" si="27"/>
        <v>0</v>
      </c>
      <c r="L247" s="12"/>
      <c r="M247" s="289">
        <f t="shared" ca="1" si="28"/>
        <v>0</v>
      </c>
      <c r="N247" s="12"/>
      <c r="O247" s="289">
        <f t="shared" ca="1" si="29"/>
        <v>0</v>
      </c>
      <c r="P247" s="12"/>
    </row>
    <row r="248" spans="2:16" outlineLevel="2" x14ac:dyDescent="0.25">
      <c r="B248" s="155"/>
      <c r="C248" s="61" t="s">
        <v>420</v>
      </c>
      <c r="D248" s="35"/>
      <c r="E248" s="35"/>
      <c r="F248" s="34" t="s">
        <v>421</v>
      </c>
      <c r="G248" s="289">
        <f t="shared" ca="1" si="22"/>
        <v>0</v>
      </c>
      <c r="H248" s="12"/>
      <c r="I248" s="289">
        <f t="shared" ca="1" si="26"/>
        <v>0</v>
      </c>
      <c r="J248" s="12"/>
      <c r="K248" s="289">
        <f t="shared" ca="1" si="27"/>
        <v>0</v>
      </c>
      <c r="L248" s="12"/>
      <c r="M248" s="289">
        <f t="shared" ca="1" si="28"/>
        <v>0</v>
      </c>
      <c r="N248" s="12"/>
      <c r="O248" s="289">
        <f t="shared" ca="1" si="29"/>
        <v>0</v>
      </c>
      <c r="P248" s="12"/>
    </row>
    <row r="249" spans="2:16" ht="15.6" outlineLevel="1" x14ac:dyDescent="0.3">
      <c r="B249" s="64" t="s">
        <v>422</v>
      </c>
      <c r="C249" s="19"/>
      <c r="D249" s="19"/>
      <c r="E249" s="19"/>
      <c r="F249" s="34" t="s">
        <v>423</v>
      </c>
      <c r="G249" s="289">
        <f t="shared" ca="1" si="22"/>
        <v>0</v>
      </c>
      <c r="H249" s="12"/>
      <c r="I249" s="289">
        <f t="shared" ca="1" si="26"/>
        <v>0</v>
      </c>
      <c r="J249" s="12"/>
      <c r="K249" s="289">
        <f t="shared" ca="1" si="27"/>
        <v>0</v>
      </c>
      <c r="L249" s="12"/>
      <c r="M249" s="289">
        <f t="shared" ca="1" si="28"/>
        <v>0</v>
      </c>
      <c r="N249" s="12"/>
      <c r="O249" s="289">
        <f t="shared" ca="1" si="29"/>
        <v>0</v>
      </c>
      <c r="P249" s="12"/>
    </row>
    <row r="250" spans="2:16" outlineLevel="2" x14ac:dyDescent="0.25">
      <c r="B250" s="154" t="s">
        <v>254</v>
      </c>
      <c r="C250" s="35"/>
      <c r="D250" s="35"/>
      <c r="E250" s="35"/>
      <c r="F250" s="34"/>
      <c r="G250" s="289">
        <f t="shared" ca="1" si="22"/>
        <v>0</v>
      </c>
      <c r="H250" s="12"/>
      <c r="I250" s="289">
        <f t="shared" ca="1" si="26"/>
        <v>0</v>
      </c>
      <c r="J250" s="12"/>
      <c r="K250" s="289">
        <f t="shared" ca="1" si="27"/>
        <v>0</v>
      </c>
      <c r="L250" s="12"/>
      <c r="M250" s="289">
        <f t="shared" ca="1" si="28"/>
        <v>0</v>
      </c>
      <c r="N250" s="12"/>
      <c r="O250" s="289">
        <f t="shared" ca="1" si="29"/>
        <v>0</v>
      </c>
      <c r="P250" s="12"/>
    </row>
    <row r="251" spans="2:16" outlineLevel="2" x14ac:dyDescent="0.25">
      <c r="B251" s="13"/>
      <c r="C251" s="19" t="s">
        <v>424</v>
      </c>
      <c r="D251" s="63"/>
      <c r="E251" s="63"/>
      <c r="F251" s="34" t="s">
        <v>425</v>
      </c>
      <c r="G251" s="289">
        <f t="shared" ca="1" si="22"/>
        <v>0</v>
      </c>
      <c r="H251" s="12"/>
      <c r="I251" s="289">
        <f t="shared" ca="1" si="26"/>
        <v>0</v>
      </c>
      <c r="J251" s="12"/>
      <c r="K251" s="289">
        <f t="shared" ca="1" si="27"/>
        <v>0</v>
      </c>
      <c r="L251" s="12"/>
      <c r="M251" s="289">
        <f t="shared" ca="1" si="28"/>
        <v>0</v>
      </c>
      <c r="N251" s="12"/>
      <c r="O251" s="289">
        <f t="shared" ca="1" si="29"/>
        <v>0</v>
      </c>
      <c r="P251" s="12"/>
    </row>
    <row r="252" spans="2:16" ht="15.6" x14ac:dyDescent="0.25">
      <c r="B252" s="160" t="s">
        <v>426</v>
      </c>
      <c r="C252" s="160"/>
      <c r="D252" s="142"/>
      <c r="E252" s="250"/>
      <c r="F252" s="34" t="s">
        <v>427</v>
      </c>
      <c r="G252" s="378" t="e">
        <f ca="1">SUM(I252,K252,M252,O252)</f>
        <v>#REF!</v>
      </c>
      <c r="H252" s="58"/>
      <c r="I252" s="289" t="e">
        <f t="shared" ca="1" si="26"/>
        <v>#REF!</v>
      </c>
      <c r="J252" s="58"/>
      <c r="K252" s="378">
        <f ca="1">SUMIF($F$260:$K$607,F252,$K$260:$K$607)</f>
        <v>31</v>
      </c>
      <c r="L252" s="58"/>
      <c r="M252" s="289" t="e">
        <f ca="1">SUMIF($F$260:$M$607,F252,$M$260:$M$607)</f>
        <v>#REF!</v>
      </c>
      <c r="N252" s="58"/>
      <c r="O252" s="289">
        <f ca="1">SUMIF($F$260:$O$607,F252,$O$260:$O$607)</f>
        <v>-179</v>
      </c>
      <c r="P252" s="58"/>
    </row>
    <row r="253" spans="2:16" ht="15" outlineLevel="1" x14ac:dyDescent="0.25">
      <c r="B253" s="71" t="s">
        <v>428</v>
      </c>
      <c r="C253" s="35"/>
      <c r="D253" s="35"/>
      <c r="E253" s="35"/>
      <c r="F253" s="52" t="s">
        <v>429</v>
      </c>
      <c r="G253" s="378" t="e">
        <f t="shared" si="22"/>
        <v>#REF!</v>
      </c>
      <c r="H253" s="385"/>
      <c r="I253" s="378" t="e">
        <f>SUM(I254:I255)</f>
        <v>#REF!</v>
      </c>
      <c r="J253" s="391"/>
      <c r="K253" s="378">
        <f>SUM(K254:K255)</f>
        <v>31</v>
      </c>
      <c r="L253" s="391"/>
      <c r="M253" s="378" t="e">
        <f>SUM(M254:M255)</f>
        <v>#REF!</v>
      </c>
      <c r="N253" s="385"/>
      <c r="O253" s="378">
        <f>SUM(O254:O255)</f>
        <v>0</v>
      </c>
      <c r="P253" s="12"/>
    </row>
    <row r="254" spans="2:16" ht="14.25" customHeight="1" outlineLevel="2" x14ac:dyDescent="0.25">
      <c r="B254" s="72"/>
      <c r="C254" s="166" t="s">
        <v>430</v>
      </c>
      <c r="D254" s="136"/>
      <c r="E254" s="108"/>
      <c r="F254" s="46" t="s">
        <v>431</v>
      </c>
      <c r="G254" s="382">
        <f t="shared" si="22"/>
        <v>693</v>
      </c>
      <c r="H254" s="387"/>
      <c r="I254" s="378">
        <f>I419</f>
        <v>565</v>
      </c>
      <c r="J254" s="391"/>
      <c r="K254" s="378">
        <f>K419</f>
        <v>31</v>
      </c>
      <c r="L254" s="391"/>
      <c r="M254" s="378">
        <f>M419</f>
        <v>97</v>
      </c>
      <c r="N254" s="387"/>
      <c r="O254" s="378">
        <f>O419</f>
        <v>0</v>
      </c>
      <c r="P254" s="73"/>
    </row>
    <row r="255" spans="2:16" ht="14.25" customHeight="1" outlineLevel="2" x14ac:dyDescent="0.25">
      <c r="B255" s="72"/>
      <c r="C255" s="166" t="s">
        <v>432</v>
      </c>
      <c r="D255" s="136"/>
      <c r="E255" s="108"/>
      <c r="F255" s="46" t="s">
        <v>433</v>
      </c>
      <c r="G255" s="382" t="e">
        <f t="shared" si="22"/>
        <v>#REF!</v>
      </c>
      <c r="H255" s="387"/>
      <c r="I255" s="378" t="e">
        <f>I608</f>
        <v>#REF!</v>
      </c>
      <c r="J255" s="391"/>
      <c r="K255" s="378">
        <f>K608</f>
        <v>0</v>
      </c>
      <c r="L255" s="391"/>
      <c r="M255" s="378" t="e">
        <f>M608</f>
        <v>#REF!</v>
      </c>
      <c r="N255" s="387"/>
      <c r="O255" s="378">
        <f>O608</f>
        <v>0</v>
      </c>
      <c r="P255" s="73"/>
    </row>
    <row r="256" spans="2:16" ht="16.2" outlineLevel="1" x14ac:dyDescent="0.25">
      <c r="B256" s="156" t="s">
        <v>434</v>
      </c>
      <c r="C256" s="19"/>
      <c r="D256" s="19"/>
      <c r="E256" s="19"/>
      <c r="F256" s="52" t="s">
        <v>435</v>
      </c>
      <c r="G256" s="378" t="e">
        <f t="shared" si="22"/>
        <v>#REF!</v>
      </c>
      <c r="H256" s="385"/>
      <c r="I256" s="378" t="e">
        <f>SUM(I257:I258)</f>
        <v>#REF!</v>
      </c>
      <c r="J256" s="391"/>
      <c r="K256" s="378">
        <f>SUM(K257:K258)</f>
        <v>0</v>
      </c>
      <c r="L256" s="391"/>
      <c r="M256" s="378" t="e">
        <f>SUM(M257:M258)</f>
        <v>#REF!</v>
      </c>
      <c r="N256" s="385"/>
      <c r="O256" s="378">
        <f>SUM(O257:O258)</f>
        <v>-179</v>
      </c>
      <c r="P256" s="12"/>
    </row>
    <row r="257" spans="2:16" ht="14.25" customHeight="1" outlineLevel="2" x14ac:dyDescent="0.25">
      <c r="B257" s="74"/>
      <c r="C257" s="29" t="s">
        <v>436</v>
      </c>
      <c r="D257" s="92"/>
      <c r="E257" s="29"/>
      <c r="F257" s="39" t="s">
        <v>437</v>
      </c>
      <c r="G257" s="381">
        <f t="shared" si="22"/>
        <v>-179</v>
      </c>
      <c r="H257" s="384"/>
      <c r="I257" s="378">
        <f>I421</f>
        <v>0</v>
      </c>
      <c r="J257" s="391"/>
      <c r="K257" s="378">
        <f>K421</f>
        <v>0</v>
      </c>
      <c r="L257" s="391"/>
      <c r="M257" s="378">
        <f>M421</f>
        <v>0</v>
      </c>
      <c r="N257" s="384"/>
      <c r="O257" s="378">
        <f>O421</f>
        <v>-179</v>
      </c>
      <c r="P257" s="26"/>
    </row>
    <row r="258" spans="2:16" ht="14.25" customHeight="1" outlineLevel="2" x14ac:dyDescent="0.25">
      <c r="B258" s="75"/>
      <c r="C258" s="45" t="s">
        <v>438</v>
      </c>
      <c r="D258" s="94"/>
      <c r="E258" s="45"/>
      <c r="F258" s="46" t="s">
        <v>439</v>
      </c>
      <c r="G258" s="382" t="e">
        <f>SUM(I258,K258,M258,O258)</f>
        <v>#REF!</v>
      </c>
      <c r="H258" s="387"/>
      <c r="I258" s="378" t="e">
        <f>I610</f>
        <v>#REF!</v>
      </c>
      <c r="J258" s="391"/>
      <c r="K258" s="378">
        <f>K610</f>
        <v>0</v>
      </c>
      <c r="L258" s="391"/>
      <c r="M258" s="378" t="e">
        <f>M610</f>
        <v>#REF!</v>
      </c>
      <c r="N258" s="387"/>
      <c r="O258" s="378">
        <f>O610</f>
        <v>0</v>
      </c>
      <c r="P258" s="73"/>
    </row>
    <row r="259" spans="2:16" ht="21.75" customHeight="1" x14ac:dyDescent="0.3">
      <c r="B259" s="271" t="s">
        <v>440</v>
      </c>
      <c r="C259" s="271"/>
      <c r="D259" s="272"/>
      <c r="E259" s="273"/>
      <c r="F259" s="274" t="s">
        <v>441</v>
      </c>
      <c r="G259" s="376">
        <f>SUM(I259,K259,M259,O259)</f>
        <v>1716</v>
      </c>
      <c r="H259" s="389" t="s">
        <v>20</v>
      </c>
      <c r="I259" s="376">
        <f>SUM(I260,I304,I311)</f>
        <v>834</v>
      </c>
      <c r="J259" s="389" t="s">
        <v>20</v>
      </c>
      <c r="K259" s="376">
        <f>SUM(K260,K304,K311)</f>
        <v>260</v>
      </c>
      <c r="L259" s="389" t="s">
        <v>20</v>
      </c>
      <c r="M259" s="376">
        <f>SUM(M260,M304,M311)</f>
        <v>450</v>
      </c>
      <c r="N259" s="389" t="s">
        <v>20</v>
      </c>
      <c r="O259" s="376">
        <f>SUM(O260,O304,O311)</f>
        <v>172</v>
      </c>
      <c r="P259" s="275" t="s">
        <v>20</v>
      </c>
    </row>
    <row r="260" spans="2:16" x14ac:dyDescent="0.25">
      <c r="B260" s="13" t="s">
        <v>16</v>
      </c>
      <c r="C260" s="14"/>
      <c r="D260" s="14"/>
      <c r="E260" s="14"/>
      <c r="F260" s="17" t="s">
        <v>17</v>
      </c>
      <c r="G260" s="378">
        <f t="shared" si="22"/>
        <v>1384</v>
      </c>
      <c r="H260" s="390" t="s">
        <v>20</v>
      </c>
      <c r="I260" s="377">
        <f>I261+I266</f>
        <v>502</v>
      </c>
      <c r="J260" s="390" t="s">
        <v>20</v>
      </c>
      <c r="K260" s="377">
        <f>K261+K266</f>
        <v>260</v>
      </c>
      <c r="L260" s="390" t="s">
        <v>20</v>
      </c>
      <c r="M260" s="377">
        <f>M261+M266</f>
        <v>450</v>
      </c>
      <c r="N260" s="390" t="s">
        <v>20</v>
      </c>
      <c r="O260" s="377">
        <f>O261+O266</f>
        <v>172</v>
      </c>
      <c r="P260" s="16" t="s">
        <v>20</v>
      </c>
    </row>
    <row r="261" spans="2:16" outlineLevel="1" x14ac:dyDescent="0.25">
      <c r="B261" s="13" t="s">
        <v>18</v>
      </c>
      <c r="C261" s="14"/>
      <c r="D261" s="14"/>
      <c r="E261" s="14"/>
      <c r="F261" s="17" t="s">
        <v>19</v>
      </c>
      <c r="G261" s="378">
        <f t="shared" si="22"/>
        <v>0</v>
      </c>
      <c r="H261" s="390" t="s">
        <v>20</v>
      </c>
      <c r="I261" s="377">
        <f>I262</f>
        <v>0</v>
      </c>
      <c r="J261" s="390" t="s">
        <v>20</v>
      </c>
      <c r="K261" s="377">
        <f>K262</f>
        <v>0</v>
      </c>
      <c r="L261" s="390" t="s">
        <v>20</v>
      </c>
      <c r="M261" s="377">
        <f>M262</f>
        <v>0</v>
      </c>
      <c r="N261" s="390" t="s">
        <v>20</v>
      </c>
      <c r="O261" s="377">
        <f>O262</f>
        <v>0</v>
      </c>
      <c r="P261" s="16" t="s">
        <v>20</v>
      </c>
    </row>
    <row r="262" spans="2:16" outlineLevel="2" x14ac:dyDescent="0.25">
      <c r="B262" s="13" t="s">
        <v>21</v>
      </c>
      <c r="C262" s="14"/>
      <c r="D262" s="14"/>
      <c r="E262" s="14"/>
      <c r="F262" s="17" t="s">
        <v>22</v>
      </c>
      <c r="G262" s="378">
        <f t="shared" si="22"/>
        <v>0</v>
      </c>
      <c r="H262" s="390" t="s">
        <v>20</v>
      </c>
      <c r="I262" s="377">
        <f>I263</f>
        <v>0</v>
      </c>
      <c r="J262" s="390" t="s">
        <v>20</v>
      </c>
      <c r="K262" s="377">
        <f>K263</f>
        <v>0</v>
      </c>
      <c r="L262" s="390" t="s">
        <v>20</v>
      </c>
      <c r="M262" s="377">
        <f>M263</f>
        <v>0</v>
      </c>
      <c r="N262" s="390" t="s">
        <v>20</v>
      </c>
      <c r="O262" s="377">
        <f>O263</f>
        <v>0</v>
      </c>
      <c r="P262" s="16" t="s">
        <v>20</v>
      </c>
    </row>
    <row r="263" spans="2:16" outlineLevel="3" x14ac:dyDescent="0.25">
      <c r="B263" s="18" t="s">
        <v>23</v>
      </c>
      <c r="C263" s="34"/>
      <c r="D263" s="34"/>
      <c r="E263" s="34"/>
      <c r="F263" s="15" t="s">
        <v>24</v>
      </c>
      <c r="G263" s="378">
        <f t="shared" si="22"/>
        <v>0</v>
      </c>
      <c r="H263" s="390" t="s">
        <v>20</v>
      </c>
      <c r="I263" s="377">
        <f>I264+I265</f>
        <v>0</v>
      </c>
      <c r="J263" s="390" t="s">
        <v>20</v>
      </c>
      <c r="K263" s="377">
        <f>K264+K265</f>
        <v>0</v>
      </c>
      <c r="L263" s="390" t="s">
        <v>20</v>
      </c>
      <c r="M263" s="377">
        <f>M264+M265</f>
        <v>0</v>
      </c>
      <c r="N263" s="390" t="s">
        <v>20</v>
      </c>
      <c r="O263" s="377">
        <f>O264+O265</f>
        <v>0</v>
      </c>
      <c r="P263" s="16" t="s">
        <v>20</v>
      </c>
    </row>
    <row r="264" spans="2:16" outlineLevel="5" x14ac:dyDescent="0.25">
      <c r="B264" s="13"/>
      <c r="C264" s="19" t="s">
        <v>25</v>
      </c>
      <c r="D264" s="52"/>
      <c r="E264" s="52"/>
      <c r="F264" s="15" t="s">
        <v>26</v>
      </c>
      <c r="G264" s="378">
        <f t="shared" si="22"/>
        <v>0</v>
      </c>
      <c r="H264" s="390" t="s">
        <v>20</v>
      </c>
      <c r="I264" s="377"/>
      <c r="J264" s="390" t="s">
        <v>20</v>
      </c>
      <c r="K264" s="377"/>
      <c r="L264" s="390" t="s">
        <v>20</v>
      </c>
      <c r="M264" s="377"/>
      <c r="N264" s="390" t="s">
        <v>20</v>
      </c>
      <c r="O264" s="377"/>
      <c r="P264" s="16" t="s">
        <v>20</v>
      </c>
    </row>
    <row r="265" spans="2:16" ht="14.4" outlineLevel="5" x14ac:dyDescent="0.3">
      <c r="B265" s="13"/>
      <c r="C265" s="19" t="s">
        <v>27</v>
      </c>
      <c r="D265" s="52"/>
      <c r="E265" s="52"/>
      <c r="F265" s="257" t="s">
        <v>28</v>
      </c>
      <c r="G265" s="378">
        <f t="shared" si="22"/>
        <v>0</v>
      </c>
      <c r="H265" s="390" t="s">
        <v>20</v>
      </c>
      <c r="I265" s="377"/>
      <c r="J265" s="390" t="s">
        <v>20</v>
      </c>
      <c r="K265" s="377"/>
      <c r="L265" s="390" t="s">
        <v>20</v>
      </c>
      <c r="M265" s="377"/>
      <c r="N265" s="390" t="s">
        <v>20</v>
      </c>
      <c r="O265" s="377"/>
      <c r="P265" s="16" t="s">
        <v>20</v>
      </c>
    </row>
    <row r="266" spans="2:16" outlineLevel="1" x14ac:dyDescent="0.25">
      <c r="B266" s="18" t="s">
        <v>29</v>
      </c>
      <c r="C266" s="21"/>
      <c r="D266" s="19"/>
      <c r="E266" s="19"/>
      <c r="F266" s="17" t="s">
        <v>30</v>
      </c>
      <c r="G266" s="378">
        <f t="shared" si="22"/>
        <v>1384</v>
      </c>
      <c r="H266" s="390" t="s">
        <v>20</v>
      </c>
      <c r="I266" s="377">
        <f>I267+I278</f>
        <v>502</v>
      </c>
      <c r="J266" s="390" t="s">
        <v>20</v>
      </c>
      <c r="K266" s="377">
        <f>K267+K278</f>
        <v>260</v>
      </c>
      <c r="L266" s="390" t="s">
        <v>20</v>
      </c>
      <c r="M266" s="377">
        <f>M267+M278</f>
        <v>450</v>
      </c>
      <c r="N266" s="390" t="s">
        <v>20</v>
      </c>
      <c r="O266" s="377">
        <f>O267+O278</f>
        <v>172</v>
      </c>
      <c r="P266" s="16" t="s">
        <v>20</v>
      </c>
    </row>
    <row r="267" spans="2:16" outlineLevel="2" x14ac:dyDescent="0.25">
      <c r="B267" s="18" t="s">
        <v>31</v>
      </c>
      <c r="C267" s="19"/>
      <c r="D267" s="19"/>
      <c r="E267" s="19"/>
      <c r="F267" s="17" t="s">
        <v>32</v>
      </c>
      <c r="G267" s="378">
        <f t="shared" si="22"/>
        <v>0</v>
      </c>
      <c r="H267" s="390" t="s">
        <v>20</v>
      </c>
      <c r="I267" s="377">
        <f>I268+I276</f>
        <v>0</v>
      </c>
      <c r="J267" s="390" t="s">
        <v>20</v>
      </c>
      <c r="K267" s="377">
        <f>K268+K276</f>
        <v>0</v>
      </c>
      <c r="L267" s="390" t="s">
        <v>20</v>
      </c>
      <c r="M267" s="377">
        <f>M268+M276</f>
        <v>0</v>
      </c>
      <c r="N267" s="390" t="s">
        <v>20</v>
      </c>
      <c r="O267" s="377">
        <f>O268+O276</f>
        <v>0</v>
      </c>
      <c r="P267" s="16" t="s">
        <v>20</v>
      </c>
    </row>
    <row r="268" spans="2:16" outlineLevel="3" x14ac:dyDescent="0.25">
      <c r="B268" s="18" t="s">
        <v>33</v>
      </c>
      <c r="C268" s="52"/>
      <c r="D268" s="19"/>
      <c r="E268" s="19"/>
      <c r="F268" s="17" t="s">
        <v>34</v>
      </c>
      <c r="G268" s="378">
        <f t="shared" si="22"/>
        <v>0</v>
      </c>
      <c r="H268" s="390" t="s">
        <v>20</v>
      </c>
      <c r="I268" s="377">
        <f>SUM(I269,I271,I274,I275)</f>
        <v>0</v>
      </c>
      <c r="J268" s="390" t="s">
        <v>20</v>
      </c>
      <c r="K268" s="377">
        <f>SUM(K269,K271,K274,K275)</f>
        <v>0</v>
      </c>
      <c r="L268" s="390" t="s">
        <v>20</v>
      </c>
      <c r="M268" s="377">
        <f>SUM(M269,M271,M274,M275)</f>
        <v>0</v>
      </c>
      <c r="N268" s="390" t="s">
        <v>20</v>
      </c>
      <c r="O268" s="377">
        <f>SUM(O269,O271,O274,O275)</f>
        <v>0</v>
      </c>
      <c r="P268" s="16" t="s">
        <v>20</v>
      </c>
    </row>
    <row r="269" spans="2:16" outlineLevel="4" x14ac:dyDescent="0.25">
      <c r="B269" s="148"/>
      <c r="C269" s="19" t="s">
        <v>35</v>
      </c>
      <c r="D269" s="52"/>
      <c r="E269" s="52"/>
      <c r="F269" s="23" t="s">
        <v>36</v>
      </c>
      <c r="G269" s="378">
        <f t="shared" si="22"/>
        <v>0</v>
      </c>
      <c r="H269" s="395" t="s">
        <v>20</v>
      </c>
      <c r="I269" s="377">
        <f>I270</f>
        <v>0</v>
      </c>
      <c r="J269" s="395" t="s">
        <v>20</v>
      </c>
      <c r="K269" s="377">
        <f>K270</f>
        <v>0</v>
      </c>
      <c r="L269" s="395" t="s">
        <v>20</v>
      </c>
      <c r="M269" s="377">
        <f>M270</f>
        <v>0</v>
      </c>
      <c r="N269" s="395" t="s">
        <v>20</v>
      </c>
      <c r="O269" s="377">
        <f>O270</f>
        <v>0</v>
      </c>
      <c r="P269" s="27" t="s">
        <v>20</v>
      </c>
    </row>
    <row r="270" spans="2:16" outlineLevel="5" x14ac:dyDescent="0.25">
      <c r="B270" s="24"/>
      <c r="C270" s="25"/>
      <c r="D270" s="26" t="s">
        <v>37</v>
      </c>
      <c r="E270" s="26"/>
      <c r="F270" s="31" t="s">
        <v>38</v>
      </c>
      <c r="G270" s="397">
        <f t="shared" si="22"/>
        <v>0</v>
      </c>
      <c r="H270" s="390" t="s">
        <v>20</v>
      </c>
      <c r="I270" s="377"/>
      <c r="J270" s="390" t="s">
        <v>20</v>
      </c>
      <c r="K270" s="377"/>
      <c r="L270" s="390" t="s">
        <v>20</v>
      </c>
      <c r="M270" s="377"/>
      <c r="N270" s="390" t="s">
        <v>20</v>
      </c>
      <c r="O270" s="377"/>
      <c r="P270" s="16" t="s">
        <v>20</v>
      </c>
    </row>
    <row r="271" spans="2:16" outlineLevel="4" x14ac:dyDescent="0.25">
      <c r="B271" s="148"/>
      <c r="C271" s="19" t="s">
        <v>39</v>
      </c>
      <c r="D271" s="52"/>
      <c r="E271" s="52"/>
      <c r="F271" s="15" t="s">
        <v>40</v>
      </c>
      <c r="G271" s="396">
        <f t="shared" ref="G271:G334" si="30">SUM(I271,K271,M271,O271)</f>
        <v>0</v>
      </c>
      <c r="H271" s="390" t="s">
        <v>20</v>
      </c>
      <c r="I271" s="377">
        <v>0</v>
      </c>
      <c r="J271" s="390" t="s">
        <v>20</v>
      </c>
      <c r="K271" s="377">
        <v>0</v>
      </c>
      <c r="L271" s="390" t="s">
        <v>20</v>
      </c>
      <c r="M271" s="377">
        <v>0</v>
      </c>
      <c r="N271" s="390" t="s">
        <v>20</v>
      </c>
      <c r="O271" s="377">
        <v>0</v>
      </c>
      <c r="P271" s="16" t="s">
        <v>20</v>
      </c>
    </row>
    <row r="272" spans="2:16" outlineLevel="5" x14ac:dyDescent="0.25">
      <c r="B272" s="148"/>
      <c r="C272" s="19"/>
      <c r="D272" s="52" t="s">
        <v>41</v>
      </c>
      <c r="E272" s="52"/>
      <c r="F272" s="15" t="s">
        <v>42</v>
      </c>
      <c r="G272" s="396">
        <f t="shared" si="30"/>
        <v>0</v>
      </c>
      <c r="H272" s="396" t="s">
        <v>43</v>
      </c>
      <c r="I272" s="396" t="s">
        <v>43</v>
      </c>
      <c r="J272" s="396" t="s">
        <v>43</v>
      </c>
      <c r="K272" s="396" t="s">
        <v>43</v>
      </c>
      <c r="L272" s="396" t="s">
        <v>43</v>
      </c>
      <c r="M272" s="396" t="s">
        <v>43</v>
      </c>
      <c r="N272" s="396" t="s">
        <v>43</v>
      </c>
      <c r="O272" s="396" t="s">
        <v>43</v>
      </c>
      <c r="P272" s="14" t="s">
        <v>43</v>
      </c>
    </row>
    <row r="273" spans="2:16" outlineLevel="5" x14ac:dyDescent="0.25">
      <c r="B273" s="28"/>
      <c r="C273" s="29"/>
      <c r="D273" s="53" t="s">
        <v>44</v>
      </c>
      <c r="E273" s="53"/>
      <c r="F273" s="31" t="s">
        <v>45</v>
      </c>
      <c r="G273" s="397">
        <f t="shared" si="30"/>
        <v>0</v>
      </c>
      <c r="H273" s="397" t="s">
        <v>43</v>
      </c>
      <c r="I273" s="397" t="s">
        <v>43</v>
      </c>
      <c r="J273" s="397" t="s">
        <v>43</v>
      </c>
      <c r="K273" s="397" t="s">
        <v>43</v>
      </c>
      <c r="L273" s="397" t="s">
        <v>43</v>
      </c>
      <c r="M273" s="397" t="s">
        <v>43</v>
      </c>
      <c r="N273" s="397" t="s">
        <v>43</v>
      </c>
      <c r="O273" s="397" t="s">
        <v>43</v>
      </c>
      <c r="P273" s="32" t="s">
        <v>43</v>
      </c>
    </row>
    <row r="274" spans="2:16" outlineLevel="4" x14ac:dyDescent="0.25">
      <c r="B274" s="18"/>
      <c r="C274" s="19" t="s">
        <v>46</v>
      </c>
      <c r="D274" s="52"/>
      <c r="E274" s="52"/>
      <c r="F274" s="33" t="s">
        <v>47</v>
      </c>
      <c r="G274" s="378">
        <f t="shared" si="30"/>
        <v>0</v>
      </c>
      <c r="H274" s="390" t="s">
        <v>20</v>
      </c>
      <c r="I274" s="377"/>
      <c r="J274" s="390" t="s">
        <v>20</v>
      </c>
      <c r="K274" s="377"/>
      <c r="L274" s="390" t="s">
        <v>20</v>
      </c>
      <c r="M274" s="377"/>
      <c r="N274" s="390" t="s">
        <v>20</v>
      </c>
      <c r="O274" s="377"/>
      <c r="P274" s="16" t="s">
        <v>20</v>
      </c>
    </row>
    <row r="275" spans="2:16" outlineLevel="4" x14ac:dyDescent="0.25">
      <c r="B275" s="18"/>
      <c r="C275" s="19" t="s">
        <v>48</v>
      </c>
      <c r="D275" s="52"/>
      <c r="E275" s="52"/>
      <c r="F275" s="33" t="s">
        <v>49</v>
      </c>
      <c r="G275" s="378">
        <f t="shared" si="30"/>
        <v>0</v>
      </c>
      <c r="H275" s="390" t="s">
        <v>20</v>
      </c>
      <c r="I275" s="377"/>
      <c r="J275" s="390" t="s">
        <v>20</v>
      </c>
      <c r="K275" s="377"/>
      <c r="L275" s="390" t="s">
        <v>20</v>
      </c>
      <c r="M275" s="377"/>
      <c r="N275" s="390" t="s">
        <v>20</v>
      </c>
      <c r="O275" s="377"/>
      <c r="P275" s="16" t="s">
        <v>20</v>
      </c>
    </row>
    <row r="276" spans="2:16" outlineLevel="3" x14ac:dyDescent="0.25">
      <c r="B276" s="18" t="s">
        <v>484</v>
      </c>
      <c r="C276" s="19"/>
      <c r="D276" s="52"/>
      <c r="E276" s="52"/>
      <c r="F276" s="17" t="s">
        <v>50</v>
      </c>
      <c r="G276" s="378">
        <f t="shared" si="30"/>
        <v>0</v>
      </c>
      <c r="H276" s="390" t="s">
        <v>20</v>
      </c>
      <c r="I276" s="377">
        <f>I277</f>
        <v>0</v>
      </c>
      <c r="J276" s="390" t="s">
        <v>20</v>
      </c>
      <c r="K276" s="377">
        <f>K277</f>
        <v>0</v>
      </c>
      <c r="L276" s="390" t="s">
        <v>20</v>
      </c>
      <c r="M276" s="377">
        <f>M277</f>
        <v>0</v>
      </c>
      <c r="N276" s="390" t="s">
        <v>20</v>
      </c>
      <c r="O276" s="377">
        <f>O277</f>
        <v>0</v>
      </c>
      <c r="P276" s="16" t="s">
        <v>20</v>
      </c>
    </row>
    <row r="277" spans="2:16" outlineLevel="4" x14ac:dyDescent="0.25">
      <c r="B277" s="18"/>
      <c r="C277" s="19" t="s">
        <v>51</v>
      </c>
      <c r="D277" s="52"/>
      <c r="E277" s="52"/>
      <c r="F277" s="17" t="s">
        <v>52</v>
      </c>
      <c r="G277" s="378">
        <f t="shared" si="30"/>
        <v>0</v>
      </c>
      <c r="H277" s="390" t="s">
        <v>20</v>
      </c>
      <c r="I277" s="377"/>
      <c r="J277" s="390" t="s">
        <v>20</v>
      </c>
      <c r="K277" s="377"/>
      <c r="L277" s="390" t="s">
        <v>20</v>
      </c>
      <c r="M277" s="377"/>
      <c r="N277" s="390" t="s">
        <v>20</v>
      </c>
      <c r="O277" s="377"/>
      <c r="P277" s="16" t="s">
        <v>20</v>
      </c>
    </row>
    <row r="278" spans="2:16" ht="15" customHeight="1" outlineLevel="2" x14ac:dyDescent="0.25">
      <c r="B278" s="152" t="s">
        <v>53</v>
      </c>
      <c r="C278" s="152"/>
      <c r="D278" s="132"/>
      <c r="E278" s="105"/>
      <c r="F278" s="34" t="s">
        <v>54</v>
      </c>
      <c r="G278" s="378">
        <f t="shared" si="30"/>
        <v>1384</v>
      </c>
      <c r="H278" s="390" t="s">
        <v>20</v>
      </c>
      <c r="I278" s="377">
        <f>SUM(I279,I294,I296,I298,I300)</f>
        <v>502</v>
      </c>
      <c r="J278" s="390" t="s">
        <v>20</v>
      </c>
      <c r="K278" s="377">
        <f>SUM(K279,K294,K296,K298,K300)</f>
        <v>260</v>
      </c>
      <c r="L278" s="390" t="s">
        <v>20</v>
      </c>
      <c r="M278" s="377">
        <f>SUM(M279,M294,M296,M298,M300)</f>
        <v>450</v>
      </c>
      <c r="N278" s="390" t="s">
        <v>20</v>
      </c>
      <c r="O278" s="377">
        <f>SUM(O279,O294,O296,O298,O300)</f>
        <v>172</v>
      </c>
      <c r="P278" s="16" t="s">
        <v>20</v>
      </c>
    </row>
    <row r="279" spans="2:16" ht="15" customHeight="1" outlineLevel="3" x14ac:dyDescent="0.25">
      <c r="B279" s="13" t="s">
        <v>442</v>
      </c>
      <c r="C279" s="13"/>
      <c r="D279" s="123"/>
      <c r="E279" s="91"/>
      <c r="F279" s="35" t="s">
        <v>56</v>
      </c>
      <c r="G279" s="378">
        <f t="shared" si="30"/>
        <v>1384</v>
      </c>
      <c r="H279" s="390" t="s">
        <v>20</v>
      </c>
      <c r="I279" s="377">
        <f>SUM(I280:I293)</f>
        <v>502</v>
      </c>
      <c r="J279" s="390" t="s">
        <v>20</v>
      </c>
      <c r="K279" s="377">
        <f>SUM(K280:K293)</f>
        <v>260</v>
      </c>
      <c r="L279" s="390" t="s">
        <v>20</v>
      </c>
      <c r="M279" s="377">
        <f>SUM(M280:M293)</f>
        <v>450</v>
      </c>
      <c r="N279" s="390" t="s">
        <v>20</v>
      </c>
      <c r="O279" s="377">
        <f>SUM(O280:O293)</f>
        <v>172</v>
      </c>
      <c r="P279" s="16" t="s">
        <v>20</v>
      </c>
    </row>
    <row r="280" spans="2:16" outlineLevel="4" x14ac:dyDescent="0.25">
      <c r="B280" s="148"/>
      <c r="C280" s="19" t="s">
        <v>57</v>
      </c>
      <c r="D280" s="52"/>
      <c r="E280" s="52"/>
      <c r="F280" s="15" t="s">
        <v>58</v>
      </c>
      <c r="G280" s="289">
        <f t="shared" si="30"/>
        <v>0</v>
      </c>
      <c r="H280" s="16" t="s">
        <v>20</v>
      </c>
      <c r="I280" s="313"/>
      <c r="J280" s="16" t="s">
        <v>20</v>
      </c>
      <c r="K280" s="313"/>
      <c r="L280" s="16" t="s">
        <v>20</v>
      </c>
      <c r="M280" s="313"/>
      <c r="N280" s="16" t="s">
        <v>20</v>
      </c>
      <c r="O280" s="313"/>
      <c r="P280" s="16" t="s">
        <v>20</v>
      </c>
    </row>
    <row r="281" spans="2:16" outlineLevel="4" x14ac:dyDescent="0.25">
      <c r="B281" s="334"/>
      <c r="C281" s="335" t="s">
        <v>59</v>
      </c>
      <c r="D281" s="333"/>
      <c r="E281" s="333"/>
      <c r="F281" s="324" t="s">
        <v>60</v>
      </c>
      <c r="G281" s="378">
        <f t="shared" si="30"/>
        <v>1384</v>
      </c>
      <c r="H281" s="390" t="s">
        <v>20</v>
      </c>
      <c r="I281" s="377">
        <f>502</f>
        <v>502</v>
      </c>
      <c r="J281" s="390" t="s">
        <v>20</v>
      </c>
      <c r="K281" s="399">
        <v>260</v>
      </c>
      <c r="L281" s="400" t="s">
        <v>20</v>
      </c>
      <c r="M281" s="399">
        <v>450</v>
      </c>
      <c r="N281" s="390" t="s">
        <v>20</v>
      </c>
      <c r="O281" s="377">
        <v>172</v>
      </c>
      <c r="P281" s="16" t="s">
        <v>20</v>
      </c>
    </row>
    <row r="282" spans="2:16" ht="15" customHeight="1" outlineLevel="4" x14ac:dyDescent="0.25">
      <c r="B282" s="148"/>
      <c r="C282" s="19" t="s">
        <v>61</v>
      </c>
      <c r="D282" s="22"/>
      <c r="E282" s="19"/>
      <c r="F282" s="15" t="s">
        <v>62</v>
      </c>
      <c r="G282" s="289">
        <f t="shared" si="30"/>
        <v>0</v>
      </c>
      <c r="H282" s="16" t="s">
        <v>20</v>
      </c>
      <c r="I282" s="313"/>
      <c r="J282" s="16" t="s">
        <v>20</v>
      </c>
      <c r="K282" s="313"/>
      <c r="L282" s="16" t="s">
        <v>20</v>
      </c>
      <c r="M282" s="313"/>
      <c r="N282" s="16" t="s">
        <v>20</v>
      </c>
      <c r="O282" s="313"/>
      <c r="P282" s="16" t="s">
        <v>20</v>
      </c>
    </row>
    <row r="283" spans="2:16" outlineLevel="4" x14ac:dyDescent="0.25">
      <c r="B283" s="148"/>
      <c r="C283" s="19" t="s">
        <v>63</v>
      </c>
      <c r="D283" s="52"/>
      <c r="E283" s="52"/>
      <c r="F283" s="15" t="s">
        <v>64</v>
      </c>
      <c r="G283" s="289">
        <f t="shared" si="30"/>
        <v>0</v>
      </c>
      <c r="H283" s="27" t="s">
        <v>20</v>
      </c>
      <c r="I283" s="313"/>
      <c r="J283" s="27" t="s">
        <v>20</v>
      </c>
      <c r="K283" s="313"/>
      <c r="L283" s="27" t="s">
        <v>20</v>
      </c>
      <c r="M283" s="313"/>
      <c r="N283" s="27" t="s">
        <v>20</v>
      </c>
      <c r="O283" s="313"/>
      <c r="P283" s="27" t="s">
        <v>20</v>
      </c>
    </row>
    <row r="284" spans="2:16" outlineLevel="4" x14ac:dyDescent="0.25">
      <c r="B284" s="149"/>
      <c r="C284" s="19" t="s">
        <v>65</v>
      </c>
      <c r="D284" s="52"/>
      <c r="E284" s="52"/>
      <c r="F284" s="15" t="s">
        <v>66</v>
      </c>
      <c r="G284" s="289">
        <f t="shared" si="30"/>
        <v>0</v>
      </c>
      <c r="H284" s="16" t="s">
        <v>20</v>
      </c>
      <c r="I284" s="313"/>
      <c r="J284" s="16" t="s">
        <v>20</v>
      </c>
      <c r="K284" s="313"/>
      <c r="L284" s="16" t="s">
        <v>20</v>
      </c>
      <c r="M284" s="313"/>
      <c r="N284" s="16" t="s">
        <v>20</v>
      </c>
      <c r="O284" s="313"/>
      <c r="P284" s="16" t="s">
        <v>20</v>
      </c>
    </row>
    <row r="285" spans="2:16" ht="14.25" customHeight="1" outlineLevel="4" x14ac:dyDescent="0.25">
      <c r="B285" s="150"/>
      <c r="C285" s="29" t="s">
        <v>67</v>
      </c>
      <c r="D285" s="92"/>
      <c r="E285" s="70"/>
      <c r="F285" s="15" t="s">
        <v>68</v>
      </c>
      <c r="G285" s="289">
        <f t="shared" si="30"/>
        <v>0</v>
      </c>
      <c r="H285" s="16" t="s">
        <v>20</v>
      </c>
      <c r="I285" s="313"/>
      <c r="J285" s="16" t="s">
        <v>20</v>
      </c>
      <c r="K285" s="313"/>
      <c r="L285" s="16" t="s">
        <v>20</v>
      </c>
      <c r="M285" s="313"/>
      <c r="N285" s="16" t="s">
        <v>20</v>
      </c>
      <c r="O285" s="313"/>
      <c r="P285" s="16" t="s">
        <v>20</v>
      </c>
    </row>
    <row r="286" spans="2:16" ht="14.25" customHeight="1" outlineLevel="4" x14ac:dyDescent="0.25">
      <c r="B286" s="150"/>
      <c r="C286" s="19" t="s">
        <v>69</v>
      </c>
      <c r="D286" s="22"/>
      <c r="E286" s="61"/>
      <c r="F286" s="15" t="s">
        <v>70</v>
      </c>
      <c r="G286" s="289">
        <f t="shared" si="30"/>
        <v>0</v>
      </c>
      <c r="H286" s="16" t="s">
        <v>20</v>
      </c>
      <c r="I286" s="313"/>
      <c r="J286" s="16" t="s">
        <v>20</v>
      </c>
      <c r="K286" s="313"/>
      <c r="L286" s="16" t="s">
        <v>20</v>
      </c>
      <c r="M286" s="313"/>
      <c r="N286" s="16" t="s">
        <v>20</v>
      </c>
      <c r="O286" s="313"/>
      <c r="P286" s="16" t="s">
        <v>20</v>
      </c>
    </row>
    <row r="287" spans="2:16" ht="14.25" customHeight="1" outlineLevel="4" x14ac:dyDescent="0.25">
      <c r="B287" s="150"/>
      <c r="C287" s="29" t="s">
        <v>71</v>
      </c>
      <c r="D287" s="92"/>
      <c r="E287" s="70"/>
      <c r="F287" s="15" t="s">
        <v>72</v>
      </c>
      <c r="G287" s="289">
        <f t="shared" si="30"/>
        <v>0</v>
      </c>
      <c r="H287" s="16" t="s">
        <v>20</v>
      </c>
      <c r="I287" s="313"/>
      <c r="J287" s="16" t="s">
        <v>20</v>
      </c>
      <c r="K287" s="313"/>
      <c r="L287" s="16" t="s">
        <v>20</v>
      </c>
      <c r="M287" s="313"/>
      <c r="N287" s="16" t="s">
        <v>20</v>
      </c>
      <c r="O287" s="313"/>
      <c r="P287" s="16" t="s">
        <v>20</v>
      </c>
    </row>
    <row r="288" spans="2:16" outlineLevel="4" x14ac:dyDescent="0.25">
      <c r="B288" s="150"/>
      <c r="C288" s="19" t="s">
        <v>73</v>
      </c>
      <c r="D288" s="19"/>
      <c r="E288" s="61"/>
      <c r="F288" s="15" t="s">
        <v>74</v>
      </c>
      <c r="G288" s="289">
        <f t="shared" si="30"/>
        <v>0</v>
      </c>
      <c r="H288" s="16" t="s">
        <v>20</v>
      </c>
      <c r="I288" s="313"/>
      <c r="J288" s="16" t="s">
        <v>20</v>
      </c>
      <c r="K288" s="313"/>
      <c r="L288" s="16" t="s">
        <v>20</v>
      </c>
      <c r="M288" s="313"/>
      <c r="N288" s="16" t="s">
        <v>20</v>
      </c>
      <c r="O288" s="313"/>
      <c r="P288" s="16" t="s">
        <v>20</v>
      </c>
    </row>
    <row r="289" spans="2:16" ht="14.25" customHeight="1" outlineLevel="4" x14ac:dyDescent="0.25">
      <c r="B289" s="150"/>
      <c r="C289" s="29" t="s">
        <v>75</v>
      </c>
      <c r="D289" s="92"/>
      <c r="E289" s="70"/>
      <c r="F289" s="15" t="s">
        <v>76</v>
      </c>
      <c r="G289" s="289">
        <f t="shared" si="30"/>
        <v>0</v>
      </c>
      <c r="H289" s="16" t="s">
        <v>20</v>
      </c>
      <c r="I289" s="313"/>
      <c r="J289" s="16" t="s">
        <v>20</v>
      </c>
      <c r="K289" s="313"/>
      <c r="L289" s="16" t="s">
        <v>20</v>
      </c>
      <c r="M289" s="313"/>
      <c r="N289" s="16" t="s">
        <v>20</v>
      </c>
      <c r="O289" s="313"/>
      <c r="P289" s="16" t="s">
        <v>20</v>
      </c>
    </row>
    <row r="290" spans="2:16" ht="14.25" customHeight="1" outlineLevel="4" x14ac:dyDescent="0.25">
      <c r="B290" s="150"/>
      <c r="C290" s="19" t="s">
        <v>77</v>
      </c>
      <c r="D290" s="22"/>
      <c r="E290" s="61"/>
      <c r="F290" s="15" t="s">
        <v>78</v>
      </c>
      <c r="G290" s="289">
        <f t="shared" si="30"/>
        <v>0</v>
      </c>
      <c r="H290" s="16" t="s">
        <v>20</v>
      </c>
      <c r="I290" s="313"/>
      <c r="J290" s="16" t="s">
        <v>20</v>
      </c>
      <c r="K290" s="313"/>
      <c r="L290" s="16" t="s">
        <v>20</v>
      </c>
      <c r="M290" s="313"/>
      <c r="N290" s="16" t="s">
        <v>20</v>
      </c>
      <c r="O290" s="313"/>
      <c r="P290" s="16" t="s">
        <v>20</v>
      </c>
    </row>
    <row r="291" spans="2:16" ht="14.25" customHeight="1" outlineLevel="4" x14ac:dyDescent="0.25">
      <c r="B291" s="150"/>
      <c r="C291" s="19" t="s">
        <v>79</v>
      </c>
      <c r="D291" s="22"/>
      <c r="E291" s="61"/>
      <c r="F291" s="15" t="s">
        <v>80</v>
      </c>
      <c r="G291" s="289">
        <f t="shared" si="30"/>
        <v>0</v>
      </c>
      <c r="H291" s="16" t="s">
        <v>20</v>
      </c>
      <c r="I291" s="313"/>
      <c r="J291" s="16" t="s">
        <v>20</v>
      </c>
      <c r="K291" s="313"/>
      <c r="L291" s="16" t="s">
        <v>20</v>
      </c>
      <c r="M291" s="313"/>
      <c r="N291" s="16" t="s">
        <v>20</v>
      </c>
      <c r="O291" s="313"/>
      <c r="P291" s="16" t="s">
        <v>20</v>
      </c>
    </row>
    <row r="292" spans="2:16" outlineLevel="4" x14ac:dyDescent="0.25">
      <c r="B292" s="150"/>
      <c r="C292" s="19" t="s">
        <v>81</v>
      </c>
      <c r="D292" s="52"/>
      <c r="E292" s="52"/>
      <c r="F292" s="15" t="s">
        <v>82</v>
      </c>
      <c r="G292" s="289">
        <f t="shared" si="30"/>
        <v>0</v>
      </c>
      <c r="H292" s="16" t="s">
        <v>20</v>
      </c>
      <c r="I292" s="313"/>
      <c r="J292" s="16" t="s">
        <v>20</v>
      </c>
      <c r="K292" s="313"/>
      <c r="L292" s="16" t="s">
        <v>20</v>
      </c>
      <c r="M292" s="313"/>
      <c r="N292" s="16" t="s">
        <v>20</v>
      </c>
      <c r="O292" s="313"/>
      <c r="P292" s="16" t="s">
        <v>20</v>
      </c>
    </row>
    <row r="293" spans="2:16" outlineLevel="4" x14ac:dyDescent="0.25">
      <c r="B293" s="149"/>
      <c r="C293" s="19" t="s">
        <v>83</v>
      </c>
      <c r="D293" s="52"/>
      <c r="E293" s="52"/>
      <c r="F293" s="35" t="s">
        <v>84</v>
      </c>
      <c r="G293" s="289">
        <f t="shared" si="30"/>
        <v>0</v>
      </c>
      <c r="H293" s="16" t="s">
        <v>20</v>
      </c>
      <c r="I293" s="313"/>
      <c r="J293" s="16" t="s">
        <v>20</v>
      </c>
      <c r="K293" s="313"/>
      <c r="L293" s="16" t="s">
        <v>20</v>
      </c>
      <c r="M293" s="313"/>
      <c r="N293" s="16" t="s">
        <v>20</v>
      </c>
      <c r="O293" s="313"/>
      <c r="P293" s="16" t="s">
        <v>20</v>
      </c>
    </row>
    <row r="294" spans="2:16" outlineLevel="3" x14ac:dyDescent="0.25">
      <c r="B294" s="148" t="s">
        <v>85</v>
      </c>
      <c r="C294" s="52"/>
      <c r="D294" s="100"/>
      <c r="E294" s="100"/>
      <c r="F294" s="15" t="s">
        <v>86</v>
      </c>
      <c r="G294" s="289">
        <f t="shared" si="30"/>
        <v>0</v>
      </c>
      <c r="H294" s="16" t="s">
        <v>20</v>
      </c>
      <c r="I294" s="313">
        <f>I295</f>
        <v>0</v>
      </c>
      <c r="J294" s="16" t="s">
        <v>20</v>
      </c>
      <c r="K294" s="313">
        <f>K295</f>
        <v>0</v>
      </c>
      <c r="L294" s="16" t="s">
        <v>20</v>
      </c>
      <c r="M294" s="313">
        <f>M295</f>
        <v>0</v>
      </c>
      <c r="N294" s="16" t="s">
        <v>20</v>
      </c>
      <c r="O294" s="313">
        <f>O295</f>
        <v>0</v>
      </c>
      <c r="P294" s="16" t="s">
        <v>20</v>
      </c>
    </row>
    <row r="295" spans="2:16" outlineLevel="4" x14ac:dyDescent="0.25">
      <c r="B295" s="149"/>
      <c r="C295" s="19" t="s">
        <v>87</v>
      </c>
      <c r="D295" s="52"/>
      <c r="E295" s="52"/>
      <c r="F295" s="15" t="s">
        <v>88</v>
      </c>
      <c r="G295" s="289">
        <f t="shared" si="30"/>
        <v>0</v>
      </c>
      <c r="H295" s="27" t="s">
        <v>20</v>
      </c>
      <c r="I295" s="313"/>
      <c r="J295" s="27" t="s">
        <v>20</v>
      </c>
      <c r="K295" s="313"/>
      <c r="L295" s="27" t="s">
        <v>20</v>
      </c>
      <c r="M295" s="313"/>
      <c r="N295" s="27" t="s">
        <v>20</v>
      </c>
      <c r="O295" s="313"/>
      <c r="P295" s="27" t="s">
        <v>20</v>
      </c>
    </row>
    <row r="296" spans="2:16" outlineLevel="3" x14ac:dyDescent="0.25">
      <c r="B296" s="148" t="s">
        <v>89</v>
      </c>
      <c r="C296" s="52"/>
      <c r="D296" s="19"/>
      <c r="E296" s="19"/>
      <c r="F296" s="15" t="s">
        <v>90</v>
      </c>
      <c r="G296" s="289">
        <f t="shared" si="30"/>
        <v>0</v>
      </c>
      <c r="H296" s="16" t="s">
        <v>20</v>
      </c>
      <c r="I296" s="313">
        <f>I297</f>
        <v>0</v>
      </c>
      <c r="J296" s="16" t="s">
        <v>20</v>
      </c>
      <c r="K296" s="313">
        <f>K297</f>
        <v>0</v>
      </c>
      <c r="L296" s="16" t="s">
        <v>20</v>
      </c>
      <c r="M296" s="313">
        <f>M297</f>
        <v>0</v>
      </c>
      <c r="N296" s="16" t="s">
        <v>20</v>
      </c>
      <c r="O296" s="313">
        <f>O297</f>
        <v>0</v>
      </c>
      <c r="P296" s="16" t="s">
        <v>20</v>
      </c>
    </row>
    <row r="297" spans="2:16" outlineLevel="4" x14ac:dyDescent="0.25">
      <c r="B297" s="148"/>
      <c r="C297" s="19" t="s">
        <v>91</v>
      </c>
      <c r="D297" s="52"/>
      <c r="E297" s="52"/>
      <c r="F297" s="15" t="s">
        <v>92</v>
      </c>
      <c r="G297" s="289">
        <f t="shared" si="30"/>
        <v>0</v>
      </c>
      <c r="H297" s="16" t="s">
        <v>20</v>
      </c>
      <c r="I297" s="313"/>
      <c r="J297" s="16" t="s">
        <v>20</v>
      </c>
      <c r="K297" s="313"/>
      <c r="L297" s="16" t="s">
        <v>20</v>
      </c>
      <c r="M297" s="313"/>
      <c r="N297" s="16" t="s">
        <v>20</v>
      </c>
      <c r="O297" s="313"/>
      <c r="P297" s="16" t="s">
        <v>20</v>
      </c>
    </row>
    <row r="298" spans="2:16" outlineLevel="3" x14ac:dyDescent="0.25">
      <c r="B298" s="148" t="s">
        <v>93</v>
      </c>
      <c r="C298" s="52"/>
      <c r="D298" s="19"/>
      <c r="E298" s="19"/>
      <c r="F298" s="15" t="s">
        <v>94</v>
      </c>
      <c r="G298" s="289">
        <f t="shared" si="30"/>
        <v>0</v>
      </c>
      <c r="H298" s="16" t="s">
        <v>20</v>
      </c>
      <c r="I298" s="313">
        <f>I299</f>
        <v>0</v>
      </c>
      <c r="J298" s="16" t="s">
        <v>20</v>
      </c>
      <c r="K298" s="313">
        <f>K299</f>
        <v>0</v>
      </c>
      <c r="L298" s="16" t="s">
        <v>20</v>
      </c>
      <c r="M298" s="313">
        <f>M299</f>
        <v>0</v>
      </c>
      <c r="N298" s="16" t="s">
        <v>20</v>
      </c>
      <c r="O298" s="313">
        <f>O299</f>
        <v>0</v>
      </c>
      <c r="P298" s="16" t="s">
        <v>20</v>
      </c>
    </row>
    <row r="299" spans="2:16" outlineLevel="4" x14ac:dyDescent="0.25">
      <c r="B299" s="148"/>
      <c r="C299" s="19" t="s">
        <v>95</v>
      </c>
      <c r="D299" s="52"/>
      <c r="E299" s="52"/>
      <c r="F299" s="15" t="s">
        <v>96</v>
      </c>
      <c r="G299" s="289">
        <f t="shared" si="30"/>
        <v>0</v>
      </c>
      <c r="H299" s="16" t="s">
        <v>20</v>
      </c>
      <c r="I299" s="313"/>
      <c r="J299" s="16" t="s">
        <v>20</v>
      </c>
      <c r="K299" s="313"/>
      <c r="L299" s="16" t="s">
        <v>20</v>
      </c>
      <c r="M299" s="313"/>
      <c r="N299" s="16" t="s">
        <v>20</v>
      </c>
      <c r="O299" s="313"/>
      <c r="P299" s="16" t="s">
        <v>20</v>
      </c>
    </row>
    <row r="300" spans="2:16" ht="15" customHeight="1" outlineLevel="3" x14ac:dyDescent="0.25">
      <c r="B300" s="152" t="s">
        <v>443</v>
      </c>
      <c r="C300" s="152"/>
      <c r="D300" s="132"/>
      <c r="E300" s="105"/>
      <c r="F300" s="15" t="s">
        <v>97</v>
      </c>
      <c r="G300" s="289">
        <f t="shared" si="30"/>
        <v>0</v>
      </c>
      <c r="H300" s="16" t="s">
        <v>20</v>
      </c>
      <c r="I300" s="313">
        <f>SUM(I301:I303)</f>
        <v>0</v>
      </c>
      <c r="J300" s="16" t="s">
        <v>20</v>
      </c>
      <c r="K300" s="313">
        <f>SUM(K301:K303)</f>
        <v>0</v>
      </c>
      <c r="L300" s="16" t="s">
        <v>20</v>
      </c>
      <c r="M300" s="313">
        <f>SUM(M301:M303)</f>
        <v>0</v>
      </c>
      <c r="N300" s="16" t="s">
        <v>20</v>
      </c>
      <c r="O300" s="313">
        <f>SUM(O301:O303)</f>
        <v>0</v>
      </c>
      <c r="P300" s="16" t="s">
        <v>20</v>
      </c>
    </row>
    <row r="301" spans="2:16" outlineLevel="4" x14ac:dyDescent="0.25">
      <c r="B301" s="336"/>
      <c r="C301" s="335" t="s">
        <v>98</v>
      </c>
      <c r="D301" s="333"/>
      <c r="E301" s="333"/>
      <c r="F301" s="324" t="s">
        <v>99</v>
      </c>
      <c r="G301" s="289">
        <f t="shared" si="30"/>
        <v>0</v>
      </c>
      <c r="H301" s="16" t="s">
        <v>20</v>
      </c>
      <c r="I301" s="313">
        <v>0</v>
      </c>
      <c r="J301" s="16" t="s">
        <v>20</v>
      </c>
      <c r="K301" s="313">
        <v>0</v>
      </c>
      <c r="L301" s="16" t="s">
        <v>20</v>
      </c>
      <c r="M301" s="313">
        <v>0</v>
      </c>
      <c r="N301" s="16" t="s">
        <v>20</v>
      </c>
      <c r="O301" s="313">
        <v>0</v>
      </c>
      <c r="P301" s="16" t="s">
        <v>20</v>
      </c>
    </row>
    <row r="302" spans="2:16" ht="15" customHeight="1" outlineLevel="4" x14ac:dyDescent="0.25">
      <c r="B302" s="18"/>
      <c r="C302" s="19" t="s">
        <v>444</v>
      </c>
      <c r="D302" s="22"/>
      <c r="E302" s="61"/>
      <c r="F302" s="15" t="s">
        <v>101</v>
      </c>
      <c r="G302" s="289">
        <f t="shared" si="30"/>
        <v>0</v>
      </c>
      <c r="H302" s="16" t="s">
        <v>20</v>
      </c>
      <c r="I302" s="313"/>
      <c r="J302" s="16" t="s">
        <v>20</v>
      </c>
      <c r="K302" s="313"/>
      <c r="L302" s="16" t="s">
        <v>20</v>
      </c>
      <c r="M302" s="313"/>
      <c r="N302" s="16" t="s">
        <v>20</v>
      </c>
      <c r="O302" s="313"/>
      <c r="P302" s="16" t="s">
        <v>20</v>
      </c>
    </row>
    <row r="303" spans="2:16" outlineLevel="4" x14ac:dyDescent="0.25">
      <c r="B303" s="18"/>
      <c r="C303" s="19" t="s">
        <v>104</v>
      </c>
      <c r="D303" s="52"/>
      <c r="E303" s="52"/>
      <c r="F303" s="15" t="s">
        <v>105</v>
      </c>
      <c r="G303" s="289">
        <f t="shared" si="30"/>
        <v>0</v>
      </c>
      <c r="H303" s="16" t="s">
        <v>20</v>
      </c>
      <c r="I303" s="313"/>
      <c r="J303" s="16" t="s">
        <v>20</v>
      </c>
      <c r="K303" s="313"/>
      <c r="L303" s="16" t="s">
        <v>20</v>
      </c>
      <c r="M303" s="313"/>
      <c r="N303" s="16" t="s">
        <v>20</v>
      </c>
      <c r="O303" s="313"/>
      <c r="P303" s="16" t="s">
        <v>20</v>
      </c>
    </row>
    <row r="304" spans="2:16" x14ac:dyDescent="0.25">
      <c r="B304" s="24" t="s">
        <v>114</v>
      </c>
      <c r="C304" s="36"/>
      <c r="D304" s="109"/>
      <c r="E304" s="109"/>
      <c r="F304" s="80" t="s">
        <v>115</v>
      </c>
      <c r="G304" s="313">
        <f t="shared" si="30"/>
        <v>332</v>
      </c>
      <c r="H304" s="16" t="s">
        <v>20</v>
      </c>
      <c r="I304" s="313">
        <f>I305+I308</f>
        <v>332</v>
      </c>
      <c r="J304" s="16" t="s">
        <v>20</v>
      </c>
      <c r="K304" s="313">
        <f>K305+K308</f>
        <v>0</v>
      </c>
      <c r="L304" s="16" t="s">
        <v>20</v>
      </c>
      <c r="M304" s="313">
        <f>M305+M308</f>
        <v>0</v>
      </c>
      <c r="N304" s="16" t="s">
        <v>20</v>
      </c>
      <c r="O304" s="313">
        <f>O305+O308</f>
        <v>0</v>
      </c>
      <c r="P304" s="16" t="s">
        <v>20</v>
      </c>
    </row>
    <row r="305" spans="2:16" ht="15" customHeight="1" outlineLevel="1" x14ac:dyDescent="0.25">
      <c r="B305" s="151" t="s">
        <v>445</v>
      </c>
      <c r="C305" s="151"/>
      <c r="D305" s="37"/>
      <c r="E305" s="101"/>
      <c r="F305" s="15" t="s">
        <v>117</v>
      </c>
      <c r="G305" s="311">
        <f t="shared" si="30"/>
        <v>332</v>
      </c>
      <c r="H305" s="16" t="s">
        <v>20</v>
      </c>
      <c r="I305" s="311">
        <f>I306</f>
        <v>332</v>
      </c>
      <c r="J305" s="16" t="s">
        <v>20</v>
      </c>
      <c r="K305" s="311">
        <f>K306</f>
        <v>0</v>
      </c>
      <c r="L305" s="16" t="s">
        <v>20</v>
      </c>
      <c r="M305" s="311">
        <f>M306</f>
        <v>0</v>
      </c>
      <c r="N305" s="16" t="s">
        <v>20</v>
      </c>
      <c r="O305" s="311">
        <f>O306</f>
        <v>0</v>
      </c>
      <c r="P305" s="16" t="s">
        <v>20</v>
      </c>
    </row>
    <row r="306" spans="2:16" ht="15" customHeight="1" outlineLevel="2" x14ac:dyDescent="0.25">
      <c r="B306" s="151"/>
      <c r="C306" s="79" t="s">
        <v>446</v>
      </c>
      <c r="D306" s="124"/>
      <c r="E306" s="102"/>
      <c r="F306" s="15" t="s">
        <v>119</v>
      </c>
      <c r="G306" s="311">
        <f t="shared" si="30"/>
        <v>332</v>
      </c>
      <c r="H306" s="16" t="s">
        <v>20</v>
      </c>
      <c r="I306" s="311">
        <f>I307</f>
        <v>332</v>
      </c>
      <c r="J306" s="16" t="s">
        <v>20</v>
      </c>
      <c r="K306" s="311">
        <f>K307</f>
        <v>0</v>
      </c>
      <c r="L306" s="16" t="s">
        <v>20</v>
      </c>
      <c r="M306" s="311">
        <f>M307</f>
        <v>0</v>
      </c>
      <c r="N306" s="16" t="s">
        <v>20</v>
      </c>
      <c r="O306" s="311">
        <f>O307</f>
        <v>0</v>
      </c>
      <c r="P306" s="16" t="s">
        <v>20</v>
      </c>
    </row>
    <row r="307" spans="2:16" outlineLevel="2" x14ac:dyDescent="0.25">
      <c r="B307" s="337"/>
      <c r="C307" s="338"/>
      <c r="D307" s="339" t="s">
        <v>120</v>
      </c>
      <c r="E307" s="339"/>
      <c r="F307" s="324" t="s">
        <v>121</v>
      </c>
      <c r="G307" s="311">
        <f t="shared" si="30"/>
        <v>332</v>
      </c>
      <c r="H307" s="16" t="s">
        <v>20</v>
      </c>
      <c r="I307" s="313">
        <v>332</v>
      </c>
      <c r="J307" s="16" t="s">
        <v>20</v>
      </c>
      <c r="K307" s="313"/>
      <c r="L307" s="16" t="s">
        <v>20</v>
      </c>
      <c r="M307" s="313"/>
      <c r="N307" s="16" t="s">
        <v>20</v>
      </c>
      <c r="O307" s="313"/>
      <c r="P307" s="16" t="s">
        <v>20</v>
      </c>
    </row>
    <row r="308" spans="2:16" outlineLevel="1" x14ac:dyDescent="0.25">
      <c r="B308" s="24" t="s">
        <v>126</v>
      </c>
      <c r="C308" s="126"/>
      <c r="D308" s="104"/>
      <c r="E308" s="104"/>
      <c r="F308" s="15" t="s">
        <v>127</v>
      </c>
      <c r="G308" s="32">
        <f t="shared" si="30"/>
        <v>0</v>
      </c>
      <c r="H308" s="27" t="s">
        <v>20</v>
      </c>
      <c r="I308" s="311">
        <f>I309</f>
        <v>0</v>
      </c>
      <c r="J308" s="27" t="s">
        <v>20</v>
      </c>
      <c r="K308" s="311">
        <f>K309</f>
        <v>0</v>
      </c>
      <c r="L308" s="27" t="s">
        <v>20</v>
      </c>
      <c r="M308" s="311">
        <f>M309</f>
        <v>0</v>
      </c>
      <c r="N308" s="27" t="s">
        <v>20</v>
      </c>
      <c r="O308" s="311">
        <f>O309</f>
        <v>0</v>
      </c>
      <c r="P308" s="27" t="s">
        <v>20</v>
      </c>
    </row>
    <row r="309" spans="2:16" ht="15" customHeight="1" outlineLevel="2" x14ac:dyDescent="0.25">
      <c r="B309" s="38"/>
      <c r="C309" s="29" t="s">
        <v>128</v>
      </c>
      <c r="D309" s="92"/>
      <c r="E309" s="70"/>
      <c r="F309" s="39" t="s">
        <v>129</v>
      </c>
      <c r="G309" s="32">
        <f t="shared" si="30"/>
        <v>0</v>
      </c>
      <c r="H309" s="16" t="s">
        <v>20</v>
      </c>
      <c r="I309" s="313"/>
      <c r="J309" s="16" t="s">
        <v>20</v>
      </c>
      <c r="K309" s="313"/>
      <c r="L309" s="16" t="s">
        <v>20</v>
      </c>
      <c r="M309" s="313"/>
      <c r="N309" s="16" t="s">
        <v>20</v>
      </c>
      <c r="O309" s="313"/>
      <c r="P309" s="16" t="s">
        <v>20</v>
      </c>
    </row>
    <row r="310" spans="2:16" ht="15" customHeight="1" outlineLevel="2" x14ac:dyDescent="0.25">
      <c r="B310" s="38"/>
      <c r="C310" s="29" t="s">
        <v>130</v>
      </c>
      <c r="D310" s="92"/>
      <c r="E310" s="70"/>
      <c r="F310" s="39" t="s">
        <v>131</v>
      </c>
      <c r="G310" s="32">
        <f t="shared" si="30"/>
        <v>0</v>
      </c>
      <c r="H310" s="32" t="s">
        <v>43</v>
      </c>
      <c r="I310" s="32" t="s">
        <v>43</v>
      </c>
      <c r="J310" s="32" t="s">
        <v>43</v>
      </c>
      <c r="K310" s="32" t="s">
        <v>43</v>
      </c>
      <c r="L310" s="32" t="s">
        <v>43</v>
      </c>
      <c r="M310" s="32" t="s">
        <v>43</v>
      </c>
      <c r="N310" s="32" t="s">
        <v>43</v>
      </c>
      <c r="O310" s="32" t="s">
        <v>43</v>
      </c>
      <c r="P310" s="32" t="s">
        <v>43</v>
      </c>
    </row>
    <row r="311" spans="2:16" x14ac:dyDescent="0.25">
      <c r="B311" s="18" t="s">
        <v>132</v>
      </c>
      <c r="C311" s="19"/>
      <c r="D311" s="19"/>
      <c r="E311" s="19"/>
      <c r="F311" s="17" t="s">
        <v>133</v>
      </c>
      <c r="G311" s="289">
        <f t="shared" si="30"/>
        <v>0</v>
      </c>
      <c r="H311" s="16" t="s">
        <v>20</v>
      </c>
      <c r="I311" s="313">
        <f>I312</f>
        <v>0</v>
      </c>
      <c r="J311" s="16" t="s">
        <v>20</v>
      </c>
      <c r="K311" s="313">
        <f>K312</f>
        <v>0</v>
      </c>
      <c r="L311" s="16" t="s">
        <v>20</v>
      </c>
      <c r="M311" s="313">
        <f>M312</f>
        <v>0</v>
      </c>
      <c r="N311" s="16" t="s">
        <v>20</v>
      </c>
      <c r="O311" s="313">
        <f>O312</f>
        <v>0</v>
      </c>
      <c r="P311" s="16" t="s">
        <v>20</v>
      </c>
    </row>
    <row r="312" spans="2:16" ht="15" customHeight="1" outlineLevel="1" collapsed="1" x14ac:dyDescent="0.25">
      <c r="B312" s="152" t="s">
        <v>134</v>
      </c>
      <c r="C312" s="152"/>
      <c r="D312" s="132"/>
      <c r="E312" s="105"/>
      <c r="F312" s="17" t="s">
        <v>135</v>
      </c>
      <c r="G312" s="289">
        <f t="shared" si="30"/>
        <v>0</v>
      </c>
      <c r="H312" s="16" t="s">
        <v>20</v>
      </c>
      <c r="I312" s="313">
        <f>I313+I316</f>
        <v>0</v>
      </c>
      <c r="J312" s="16" t="s">
        <v>20</v>
      </c>
      <c r="K312" s="313">
        <f>K313+K316</f>
        <v>0</v>
      </c>
      <c r="L312" s="16" t="s">
        <v>20</v>
      </c>
      <c r="M312" s="313">
        <f>M313+M316</f>
        <v>0</v>
      </c>
      <c r="N312" s="16" t="s">
        <v>20</v>
      </c>
      <c r="O312" s="313">
        <f>O313+O316</f>
        <v>0</v>
      </c>
      <c r="P312" s="16" t="s">
        <v>20</v>
      </c>
    </row>
    <row r="313" spans="2:16" outlineLevel="1" x14ac:dyDescent="0.25">
      <c r="B313" s="18" t="s">
        <v>447</v>
      </c>
      <c r="C313" s="19"/>
      <c r="D313" s="19"/>
      <c r="E313" s="19"/>
      <c r="F313" s="17" t="s">
        <v>137</v>
      </c>
      <c r="G313" s="289">
        <f t="shared" si="30"/>
        <v>0</v>
      </c>
      <c r="H313" s="16" t="s">
        <v>20</v>
      </c>
      <c r="I313" s="313">
        <f>SUM(I314:I315)</f>
        <v>0</v>
      </c>
      <c r="J313" s="16" t="s">
        <v>20</v>
      </c>
      <c r="K313" s="313">
        <f>SUM(K314:K315)</f>
        <v>0</v>
      </c>
      <c r="L313" s="16" t="s">
        <v>20</v>
      </c>
      <c r="M313" s="313">
        <f>SUM(M314:M315)</f>
        <v>0</v>
      </c>
      <c r="N313" s="16" t="s">
        <v>20</v>
      </c>
      <c r="O313" s="313">
        <f>SUM(O314:O315)</f>
        <v>0</v>
      </c>
      <c r="P313" s="16" t="s">
        <v>20</v>
      </c>
    </row>
    <row r="314" spans="2:16" outlineLevel="2" x14ac:dyDescent="0.25">
      <c r="B314" s="18"/>
      <c r="C314" s="19" t="s">
        <v>138</v>
      </c>
      <c r="D314" s="19"/>
      <c r="E314" s="19"/>
      <c r="F314" s="15" t="s">
        <v>139</v>
      </c>
      <c r="G314" s="289">
        <f t="shared" si="30"/>
        <v>0</v>
      </c>
      <c r="H314" s="16" t="s">
        <v>20</v>
      </c>
      <c r="I314" s="313"/>
      <c r="J314" s="16" t="s">
        <v>20</v>
      </c>
      <c r="K314" s="313"/>
      <c r="L314" s="16" t="s">
        <v>20</v>
      </c>
      <c r="M314" s="313"/>
      <c r="N314" s="16" t="s">
        <v>20</v>
      </c>
      <c r="O314" s="313"/>
      <c r="P314" s="16" t="s">
        <v>20</v>
      </c>
    </row>
    <row r="315" spans="2:16" ht="15" customHeight="1" outlineLevel="2" x14ac:dyDescent="0.25">
      <c r="B315" s="18"/>
      <c r="C315" s="167" t="s">
        <v>448</v>
      </c>
      <c r="D315" s="137"/>
      <c r="E315" s="110"/>
      <c r="F315" s="15" t="s">
        <v>143</v>
      </c>
      <c r="G315" s="289">
        <f t="shared" si="30"/>
        <v>0</v>
      </c>
      <c r="H315" s="27" t="s">
        <v>20</v>
      </c>
      <c r="I315" s="313"/>
      <c r="J315" s="27" t="s">
        <v>20</v>
      </c>
      <c r="K315" s="313"/>
      <c r="L315" s="27" t="s">
        <v>20</v>
      </c>
      <c r="M315" s="313"/>
      <c r="N315" s="27" t="s">
        <v>20</v>
      </c>
      <c r="O315" s="313"/>
      <c r="P315" s="27" t="s">
        <v>20</v>
      </c>
    </row>
    <row r="316" spans="2:16" ht="15" customHeight="1" outlineLevel="1" x14ac:dyDescent="0.25">
      <c r="B316" s="152" t="s">
        <v>449</v>
      </c>
      <c r="C316" s="152"/>
      <c r="D316" s="132"/>
      <c r="E316" s="105"/>
      <c r="F316" s="20" t="s">
        <v>147</v>
      </c>
      <c r="G316" s="289">
        <f t="shared" si="30"/>
        <v>0</v>
      </c>
      <c r="H316" s="16" t="s">
        <v>20</v>
      </c>
      <c r="I316" s="313">
        <f>SUM(I317:I319)</f>
        <v>0</v>
      </c>
      <c r="J316" s="16" t="s">
        <v>20</v>
      </c>
      <c r="K316" s="313">
        <f>SUM(K317:K319)</f>
        <v>0</v>
      </c>
      <c r="L316" s="16" t="s">
        <v>20</v>
      </c>
      <c r="M316" s="313">
        <f>SUM(M317:M319)</f>
        <v>0</v>
      </c>
      <c r="N316" s="16" t="s">
        <v>20</v>
      </c>
      <c r="O316" s="313">
        <f>SUM(O317:O319)</f>
        <v>0</v>
      </c>
      <c r="P316" s="16" t="s">
        <v>20</v>
      </c>
    </row>
    <row r="317" spans="2:16" outlineLevel="2" x14ac:dyDescent="0.25">
      <c r="B317" s="18"/>
      <c r="C317" s="19" t="s">
        <v>148</v>
      </c>
      <c r="D317" s="52"/>
      <c r="E317" s="52"/>
      <c r="F317" s="15" t="s">
        <v>149</v>
      </c>
      <c r="G317" s="289">
        <f t="shared" si="30"/>
        <v>0</v>
      </c>
      <c r="H317" s="16" t="s">
        <v>20</v>
      </c>
      <c r="I317" s="313"/>
      <c r="J317" s="16" t="s">
        <v>20</v>
      </c>
      <c r="K317" s="313"/>
      <c r="L317" s="16" t="s">
        <v>20</v>
      </c>
      <c r="M317" s="313"/>
      <c r="N317" s="16" t="s">
        <v>20</v>
      </c>
      <c r="O317" s="313"/>
      <c r="P317" s="16" t="s">
        <v>20</v>
      </c>
    </row>
    <row r="318" spans="2:16" ht="15" customHeight="1" outlineLevel="2" x14ac:dyDescent="0.25">
      <c r="B318" s="18"/>
      <c r="C318" s="19" t="s">
        <v>150</v>
      </c>
      <c r="D318" s="22"/>
      <c r="E318" s="61"/>
      <c r="F318" s="15" t="s">
        <v>151</v>
      </c>
      <c r="G318" s="289">
        <f t="shared" si="30"/>
        <v>0</v>
      </c>
      <c r="H318" s="27" t="s">
        <v>20</v>
      </c>
      <c r="I318" s="313"/>
      <c r="J318" s="27" t="s">
        <v>20</v>
      </c>
      <c r="K318" s="313"/>
      <c r="L318" s="27" t="s">
        <v>20</v>
      </c>
      <c r="M318" s="313"/>
      <c r="N318" s="27" t="s">
        <v>20</v>
      </c>
      <c r="O318" s="313"/>
      <c r="P318" s="27" t="s">
        <v>20</v>
      </c>
    </row>
    <row r="319" spans="2:16" ht="15" customHeight="1" outlineLevel="2" x14ac:dyDescent="0.25">
      <c r="B319" s="157"/>
      <c r="C319" s="168" t="s">
        <v>154</v>
      </c>
      <c r="D319" s="138"/>
      <c r="E319" s="111"/>
      <c r="F319" s="76" t="s">
        <v>155</v>
      </c>
      <c r="G319" s="314">
        <f t="shared" si="30"/>
        <v>0</v>
      </c>
      <c r="H319" s="16" t="s">
        <v>20</v>
      </c>
      <c r="I319" s="313"/>
      <c r="J319" s="16" t="s">
        <v>20</v>
      </c>
      <c r="K319" s="313"/>
      <c r="L319" s="16" t="s">
        <v>20</v>
      </c>
      <c r="M319" s="313"/>
      <c r="N319" s="16" t="s">
        <v>20</v>
      </c>
      <c r="O319" s="313"/>
      <c r="P319" s="16" t="s">
        <v>20</v>
      </c>
    </row>
    <row r="320" spans="2:16" ht="38.25" customHeight="1" x14ac:dyDescent="0.25">
      <c r="B320" s="1519" t="s">
        <v>450</v>
      </c>
      <c r="C320" s="1520"/>
      <c r="D320" s="1520"/>
      <c r="E320" s="1521"/>
      <c r="F320" s="260" t="s">
        <v>249</v>
      </c>
      <c r="G320" s="312">
        <f>SUM(I320,K320,M320,O320)</f>
        <v>1202</v>
      </c>
      <c r="H320" s="276"/>
      <c r="I320" s="312">
        <f>SUM(I321,I327,I334,I385,I400)</f>
        <v>269</v>
      </c>
      <c r="J320" s="276"/>
      <c r="K320" s="376">
        <f>SUM(K321,K327,K334,K385,K400)</f>
        <v>229</v>
      </c>
      <c r="L320" s="276"/>
      <c r="M320" s="312">
        <f>SUM(M321,M327,M334,M385,M400)</f>
        <v>353</v>
      </c>
      <c r="N320" s="276"/>
      <c r="O320" s="312">
        <f>SUM(O321,O327,O334,O385,O400)</f>
        <v>351</v>
      </c>
      <c r="P320" s="276"/>
    </row>
    <row r="321" spans="2:16" ht="15.6" x14ac:dyDescent="0.25">
      <c r="B321" s="139" t="s">
        <v>250</v>
      </c>
      <c r="C321" s="139"/>
      <c r="D321" s="139"/>
      <c r="E321" s="95"/>
      <c r="F321" s="169" t="s">
        <v>251</v>
      </c>
      <c r="G321" s="289">
        <f t="shared" si="30"/>
        <v>0</v>
      </c>
      <c r="H321" s="58"/>
      <c r="I321" s="289">
        <f>I322+I326</f>
        <v>0</v>
      </c>
      <c r="J321" s="58"/>
      <c r="K321" s="289">
        <f>K322+K326</f>
        <v>0</v>
      </c>
      <c r="L321" s="58"/>
      <c r="M321" s="289">
        <f>M322+M326</f>
        <v>0</v>
      </c>
      <c r="N321" s="58"/>
      <c r="O321" s="289">
        <f>O322+O326</f>
        <v>0</v>
      </c>
      <c r="P321" s="58"/>
    </row>
    <row r="322" spans="2:16" ht="15.6" outlineLevel="1" x14ac:dyDescent="0.3">
      <c r="B322" s="315" t="s">
        <v>252</v>
      </c>
      <c r="C322" s="49"/>
      <c r="D322" s="50"/>
      <c r="E322" s="50"/>
      <c r="F322" s="51" t="s">
        <v>253</v>
      </c>
      <c r="G322" s="289">
        <f t="shared" si="30"/>
        <v>0</v>
      </c>
      <c r="H322" s="12"/>
      <c r="I322" s="289">
        <f>I324+I325</f>
        <v>0</v>
      </c>
      <c r="J322" s="12"/>
      <c r="K322" s="289">
        <f>K324+K325</f>
        <v>0</v>
      </c>
      <c r="L322" s="12"/>
      <c r="M322" s="289">
        <f>M324+M325</f>
        <v>0</v>
      </c>
      <c r="N322" s="12"/>
      <c r="O322" s="289">
        <f>O324+O325</f>
        <v>0</v>
      </c>
      <c r="P322" s="12"/>
    </row>
    <row r="323" spans="2:16" ht="13.5" customHeight="1" outlineLevel="2" x14ac:dyDescent="0.25">
      <c r="B323" s="154" t="s">
        <v>254</v>
      </c>
      <c r="C323" s="35"/>
      <c r="D323" s="35"/>
      <c r="E323" s="35"/>
      <c r="F323" s="52"/>
      <c r="G323" s="289">
        <f t="shared" si="30"/>
        <v>0</v>
      </c>
      <c r="H323" s="12"/>
      <c r="I323" s="289"/>
      <c r="J323" s="12"/>
      <c r="K323" s="289"/>
      <c r="L323" s="12"/>
      <c r="M323" s="289"/>
      <c r="N323" s="12"/>
      <c r="O323" s="289"/>
      <c r="P323" s="12"/>
    </row>
    <row r="324" spans="2:16" outlineLevel="2" x14ac:dyDescent="0.25">
      <c r="B324" s="13"/>
      <c r="C324" s="19" t="s">
        <v>255</v>
      </c>
      <c r="D324" s="16"/>
      <c r="E324" s="16"/>
      <c r="F324" s="53" t="s">
        <v>256</v>
      </c>
      <c r="G324" s="289">
        <f t="shared" si="30"/>
        <v>0</v>
      </c>
      <c r="H324" s="12"/>
      <c r="I324" s="313"/>
      <c r="J324" s="12"/>
      <c r="K324" s="313"/>
      <c r="L324" s="12"/>
      <c r="M324" s="313"/>
      <c r="N324" s="12"/>
      <c r="O324" s="313"/>
      <c r="P324" s="12"/>
    </row>
    <row r="325" spans="2:16" outlineLevel="2" x14ac:dyDescent="0.25">
      <c r="B325" s="13"/>
      <c r="C325" s="19" t="s">
        <v>257</v>
      </c>
      <c r="D325" s="16"/>
      <c r="E325" s="16"/>
      <c r="F325" s="53" t="s">
        <v>258</v>
      </c>
      <c r="G325" s="289">
        <f t="shared" si="30"/>
        <v>0</v>
      </c>
      <c r="H325" s="12"/>
      <c r="I325" s="313"/>
      <c r="J325" s="12"/>
      <c r="K325" s="313"/>
      <c r="L325" s="12"/>
      <c r="M325" s="313"/>
      <c r="N325" s="12"/>
      <c r="O325" s="313"/>
      <c r="P325" s="12"/>
    </row>
    <row r="326" spans="2:16" ht="15.6" outlineLevel="1" x14ac:dyDescent="0.3">
      <c r="B326" s="54" t="s">
        <v>259</v>
      </c>
      <c r="C326" s="35"/>
      <c r="D326" s="35"/>
      <c r="E326" s="35"/>
      <c r="F326" s="34" t="s">
        <v>260</v>
      </c>
      <c r="G326" s="289">
        <f t="shared" si="30"/>
        <v>0</v>
      </c>
      <c r="H326" s="12"/>
      <c r="I326" s="313"/>
      <c r="J326" s="12"/>
      <c r="K326" s="313"/>
      <c r="L326" s="12"/>
      <c r="M326" s="313"/>
      <c r="N326" s="12"/>
      <c r="O326" s="313"/>
      <c r="P326" s="12"/>
    </row>
    <row r="327" spans="2:16" ht="15.75" customHeight="1" x14ac:dyDescent="0.25">
      <c r="B327" s="158" t="s">
        <v>261</v>
      </c>
      <c r="C327" s="158"/>
      <c r="D327" s="140"/>
      <c r="E327" s="112"/>
      <c r="F327" s="34" t="s">
        <v>262</v>
      </c>
      <c r="G327" s="289">
        <f t="shared" si="30"/>
        <v>0</v>
      </c>
      <c r="H327" s="12"/>
      <c r="I327" s="289">
        <f>I328</f>
        <v>0</v>
      </c>
      <c r="J327" s="12"/>
      <c r="K327" s="289">
        <f>K328</f>
        <v>0</v>
      </c>
      <c r="L327" s="12"/>
      <c r="M327" s="289">
        <f>M328</f>
        <v>0</v>
      </c>
      <c r="N327" s="12"/>
      <c r="O327" s="289">
        <f>O328</f>
        <v>0</v>
      </c>
      <c r="P327" s="12"/>
    </row>
    <row r="328" spans="2:16" ht="15" customHeight="1" outlineLevel="1" x14ac:dyDescent="0.25">
      <c r="B328" s="159" t="s">
        <v>263</v>
      </c>
      <c r="C328" s="159"/>
      <c r="D328" s="141"/>
      <c r="E328" s="113"/>
      <c r="F328" s="51" t="s">
        <v>264</v>
      </c>
      <c r="G328" s="289">
        <f t="shared" si="30"/>
        <v>0</v>
      </c>
      <c r="H328" s="12"/>
      <c r="I328" s="289">
        <f>I330+I332+I333</f>
        <v>0</v>
      </c>
      <c r="J328" s="12"/>
      <c r="K328" s="289">
        <f>K330+K332+K333</f>
        <v>0</v>
      </c>
      <c r="L328" s="12"/>
      <c r="M328" s="289">
        <f>M330+M332+M333</f>
        <v>0</v>
      </c>
      <c r="N328" s="12"/>
      <c r="O328" s="289">
        <f>O330+O332+O333</f>
        <v>0</v>
      </c>
      <c r="P328" s="12"/>
    </row>
    <row r="329" spans="2:16" outlineLevel="2" x14ac:dyDescent="0.25">
      <c r="B329" s="154" t="s">
        <v>254</v>
      </c>
      <c r="C329" s="35"/>
      <c r="D329" s="35"/>
      <c r="E329" s="35"/>
      <c r="F329" s="52"/>
      <c r="G329" s="289">
        <f t="shared" si="30"/>
        <v>0</v>
      </c>
      <c r="H329" s="12"/>
      <c r="I329" s="289"/>
      <c r="J329" s="12"/>
      <c r="K329" s="289"/>
      <c r="L329" s="12"/>
      <c r="M329" s="289"/>
      <c r="N329" s="12"/>
      <c r="O329" s="289"/>
      <c r="P329" s="12"/>
    </row>
    <row r="330" spans="2:16" outlineLevel="2" x14ac:dyDescent="0.25">
      <c r="B330" s="55"/>
      <c r="C330" s="56" t="s">
        <v>265</v>
      </c>
      <c r="D330" s="16"/>
      <c r="E330" s="16"/>
      <c r="F330" s="52" t="s">
        <v>266</v>
      </c>
      <c r="G330" s="289">
        <f t="shared" si="30"/>
        <v>0</v>
      </c>
      <c r="H330" s="12"/>
      <c r="I330" s="289">
        <f>I331</f>
        <v>0</v>
      </c>
      <c r="J330" s="12"/>
      <c r="K330" s="289">
        <f>K331</f>
        <v>0</v>
      </c>
      <c r="L330" s="12"/>
      <c r="M330" s="289">
        <f>M331</f>
        <v>0</v>
      </c>
      <c r="N330" s="12"/>
      <c r="O330" s="289">
        <f>O331</f>
        <v>0</v>
      </c>
      <c r="P330" s="12"/>
    </row>
    <row r="331" spans="2:16" outlineLevel="3" x14ac:dyDescent="0.25">
      <c r="B331" s="55"/>
      <c r="C331" s="56"/>
      <c r="D331" s="57" t="s">
        <v>267</v>
      </c>
      <c r="E331" s="57"/>
      <c r="F331" s="52" t="s">
        <v>268</v>
      </c>
      <c r="G331" s="289">
        <f t="shared" si="30"/>
        <v>0</v>
      </c>
      <c r="H331" s="12"/>
      <c r="I331" s="313"/>
      <c r="J331" s="12"/>
      <c r="K331" s="313"/>
      <c r="L331" s="12"/>
      <c r="M331" s="313"/>
      <c r="N331" s="12"/>
      <c r="O331" s="313"/>
      <c r="P331" s="12"/>
    </row>
    <row r="332" spans="2:16" outlineLevel="2" x14ac:dyDescent="0.25">
      <c r="B332" s="55"/>
      <c r="C332" s="134" t="s">
        <v>269</v>
      </c>
      <c r="D332" s="134"/>
      <c r="E332" s="56"/>
      <c r="F332" s="52" t="s">
        <v>270</v>
      </c>
      <c r="G332" s="289">
        <f t="shared" si="30"/>
        <v>0</v>
      </c>
      <c r="H332" s="12"/>
      <c r="I332" s="313"/>
      <c r="J332" s="12"/>
      <c r="K332" s="313"/>
      <c r="L332" s="12"/>
      <c r="M332" s="313"/>
      <c r="N332" s="12"/>
      <c r="O332" s="313"/>
      <c r="P332" s="12"/>
    </row>
    <row r="333" spans="2:16" outlineLevel="2" x14ac:dyDescent="0.25">
      <c r="B333" s="55"/>
      <c r="C333" s="56" t="s">
        <v>271</v>
      </c>
      <c r="D333" s="16"/>
      <c r="E333" s="16"/>
      <c r="F333" s="52" t="s">
        <v>272</v>
      </c>
      <c r="G333" s="289">
        <f t="shared" si="30"/>
        <v>0</v>
      </c>
      <c r="H333" s="12"/>
      <c r="I333" s="313"/>
      <c r="J333" s="12"/>
      <c r="K333" s="313"/>
      <c r="L333" s="12"/>
      <c r="M333" s="313"/>
      <c r="N333" s="12"/>
      <c r="O333" s="313"/>
      <c r="P333" s="12"/>
    </row>
    <row r="334" spans="2:16" ht="15.75" customHeight="1" x14ac:dyDescent="0.25">
      <c r="B334" s="160" t="s">
        <v>273</v>
      </c>
      <c r="C334" s="160"/>
      <c r="D334" s="142"/>
      <c r="E334" s="250"/>
      <c r="F334" s="51" t="s">
        <v>274</v>
      </c>
      <c r="G334" s="289">
        <f t="shared" si="30"/>
        <v>1202</v>
      </c>
      <c r="H334" s="58"/>
      <c r="I334" s="289">
        <f>SUM(I335,I351,I359,I376)</f>
        <v>269</v>
      </c>
      <c r="J334" s="58"/>
      <c r="K334" s="330">
        <f>SUM(K335,K351,K359,K376)</f>
        <v>229</v>
      </c>
      <c r="L334" s="58"/>
      <c r="M334" s="289">
        <f>SUM(M335,M351,M359,M376)</f>
        <v>353</v>
      </c>
      <c r="N334" s="58"/>
      <c r="O334" s="289">
        <f>SUM(O335,O351,O359,O376)</f>
        <v>351</v>
      </c>
      <c r="P334" s="58"/>
    </row>
    <row r="335" spans="2:16" ht="15.75" customHeight="1" outlineLevel="1" x14ac:dyDescent="0.25">
      <c r="B335" s="139" t="s">
        <v>275</v>
      </c>
      <c r="C335" s="139"/>
      <c r="D335" s="135"/>
      <c r="E335" s="95"/>
      <c r="F335" s="59" t="s">
        <v>276</v>
      </c>
      <c r="G335" s="289">
        <f t="shared" ref="G335:G398" si="31">SUM(I335,K335,M335,O335)</f>
        <v>0</v>
      </c>
      <c r="H335" s="12"/>
      <c r="I335" s="289">
        <f>SUM(I337,I340,I344,I345,I347,I350)</f>
        <v>0</v>
      </c>
      <c r="J335" s="12"/>
      <c r="K335" s="289">
        <f>SUM(K337,K340,K344,K345,K347,K350)</f>
        <v>0</v>
      </c>
      <c r="L335" s="12"/>
      <c r="M335" s="289">
        <f>SUM(M337,M340,M344,M345,M347,M350)</f>
        <v>0</v>
      </c>
      <c r="N335" s="12"/>
      <c r="O335" s="289">
        <f>SUM(O337,O340,O344,O345,O347,O350)</f>
        <v>0</v>
      </c>
      <c r="P335" s="12"/>
    </row>
    <row r="336" spans="2:16" outlineLevel="2" x14ac:dyDescent="0.25">
      <c r="B336" s="154" t="s">
        <v>254</v>
      </c>
      <c r="C336" s="35"/>
      <c r="D336" s="35"/>
      <c r="E336" s="35"/>
      <c r="F336" s="60"/>
      <c r="G336" s="289">
        <f t="shared" si="31"/>
        <v>0</v>
      </c>
      <c r="H336" s="12"/>
      <c r="I336" s="289"/>
      <c r="J336" s="12"/>
      <c r="K336" s="289"/>
      <c r="L336" s="12"/>
      <c r="M336" s="289"/>
      <c r="N336" s="12"/>
      <c r="O336" s="289"/>
      <c r="P336" s="12"/>
    </row>
    <row r="337" spans="2:16" outlineLevel="2" x14ac:dyDescent="0.25">
      <c r="B337" s="55"/>
      <c r="C337" s="61" t="s">
        <v>277</v>
      </c>
      <c r="D337" s="61"/>
      <c r="E337" s="61"/>
      <c r="F337" s="53" t="s">
        <v>278</v>
      </c>
      <c r="G337" s="289">
        <f t="shared" si="31"/>
        <v>0</v>
      </c>
      <c r="H337" s="12"/>
      <c r="I337" s="289">
        <f>SUM(I338:I339)</f>
        <v>0</v>
      </c>
      <c r="J337" s="12"/>
      <c r="K337" s="289">
        <f>SUM(K338:K339)</f>
        <v>0</v>
      </c>
      <c r="L337" s="12"/>
      <c r="M337" s="289">
        <f>SUM(M338:M339)</f>
        <v>0</v>
      </c>
      <c r="N337" s="12"/>
      <c r="O337" s="289">
        <f>SUM(O338:O339)</f>
        <v>0</v>
      </c>
      <c r="P337" s="12"/>
    </row>
    <row r="338" spans="2:16" outlineLevel="3" x14ac:dyDescent="0.25">
      <c r="B338" s="55"/>
      <c r="C338" s="61"/>
      <c r="D338" s="57" t="s">
        <v>279</v>
      </c>
      <c r="E338" s="57"/>
      <c r="F338" s="53" t="s">
        <v>280</v>
      </c>
      <c r="G338" s="289">
        <f t="shared" si="31"/>
        <v>0</v>
      </c>
      <c r="H338" s="12"/>
      <c r="I338" s="313"/>
      <c r="J338" s="12"/>
      <c r="K338" s="313"/>
      <c r="L338" s="12"/>
      <c r="M338" s="313"/>
      <c r="N338" s="12"/>
      <c r="O338" s="313"/>
      <c r="P338" s="12"/>
    </row>
    <row r="339" spans="2:16" outlineLevel="3" x14ac:dyDescent="0.25">
      <c r="B339" s="55"/>
      <c r="C339" s="61"/>
      <c r="D339" s="57" t="s">
        <v>281</v>
      </c>
      <c r="E339" s="57"/>
      <c r="F339" s="53" t="s">
        <v>282</v>
      </c>
      <c r="G339" s="289">
        <f t="shared" si="31"/>
        <v>0</v>
      </c>
      <c r="H339" s="12"/>
      <c r="I339" s="313"/>
      <c r="J339" s="12"/>
      <c r="K339" s="313"/>
      <c r="L339" s="12"/>
      <c r="M339" s="313"/>
      <c r="N339" s="12"/>
      <c r="O339" s="313"/>
      <c r="P339" s="12"/>
    </row>
    <row r="340" spans="2:16" outlineLevel="2" x14ac:dyDescent="0.25">
      <c r="B340" s="55"/>
      <c r="C340" s="61" t="s">
        <v>283</v>
      </c>
      <c r="D340" s="62"/>
      <c r="E340" s="62"/>
      <c r="F340" s="53" t="s">
        <v>284</v>
      </c>
      <c r="G340" s="289">
        <f t="shared" si="31"/>
        <v>0</v>
      </c>
      <c r="H340" s="12"/>
      <c r="I340" s="289">
        <f>SUM(I341:I343)</f>
        <v>0</v>
      </c>
      <c r="J340" s="12"/>
      <c r="K340" s="289">
        <f>SUM(K341:K343)</f>
        <v>0</v>
      </c>
      <c r="L340" s="12"/>
      <c r="M340" s="289">
        <f>SUM(M341:M343)</f>
        <v>0</v>
      </c>
      <c r="N340" s="12"/>
      <c r="O340" s="289">
        <f>SUM(O341:O343)</f>
        <v>0</v>
      </c>
      <c r="P340" s="12"/>
    </row>
    <row r="341" spans="2:16" outlineLevel="3" x14ac:dyDescent="0.25">
      <c r="B341" s="55"/>
      <c r="C341" s="61"/>
      <c r="D341" s="57" t="s">
        <v>285</v>
      </c>
      <c r="E341" s="57"/>
      <c r="F341" s="53" t="s">
        <v>286</v>
      </c>
      <c r="G341" s="289">
        <f t="shared" si="31"/>
        <v>0</v>
      </c>
      <c r="H341" s="12"/>
      <c r="I341" s="313"/>
      <c r="J341" s="12"/>
      <c r="K341" s="313"/>
      <c r="L341" s="12"/>
      <c r="M341" s="313"/>
      <c r="N341" s="12"/>
      <c r="O341" s="313"/>
      <c r="P341" s="12"/>
    </row>
    <row r="342" spans="2:16" outlineLevel="3" x14ac:dyDescent="0.25">
      <c r="B342" s="55"/>
      <c r="C342" s="61"/>
      <c r="D342" s="57" t="s">
        <v>287</v>
      </c>
      <c r="E342" s="57"/>
      <c r="F342" s="53" t="s">
        <v>288</v>
      </c>
      <c r="G342" s="289">
        <f t="shared" si="31"/>
        <v>0</v>
      </c>
      <c r="H342" s="12"/>
      <c r="I342" s="313"/>
      <c r="J342" s="12"/>
      <c r="K342" s="313"/>
      <c r="L342" s="12"/>
      <c r="M342" s="313"/>
      <c r="N342" s="12"/>
      <c r="O342" s="313"/>
      <c r="P342" s="12"/>
    </row>
    <row r="343" spans="2:16" outlineLevel="3" x14ac:dyDescent="0.25">
      <c r="B343" s="55"/>
      <c r="C343" s="61"/>
      <c r="D343" s="63" t="s">
        <v>289</v>
      </c>
      <c r="E343" s="63"/>
      <c r="F343" s="53" t="s">
        <v>290</v>
      </c>
      <c r="G343" s="289">
        <f t="shared" si="31"/>
        <v>0</v>
      </c>
      <c r="H343" s="12"/>
      <c r="I343" s="313"/>
      <c r="J343" s="12"/>
      <c r="K343" s="313"/>
      <c r="L343" s="12"/>
      <c r="M343" s="313"/>
      <c r="N343" s="12"/>
      <c r="O343" s="313"/>
      <c r="P343" s="12"/>
    </row>
    <row r="344" spans="2:16" outlineLevel="2" x14ac:dyDescent="0.25">
      <c r="B344" s="55"/>
      <c r="C344" s="61" t="s">
        <v>291</v>
      </c>
      <c r="D344" s="61"/>
      <c r="E344" s="61"/>
      <c r="F344" s="53" t="s">
        <v>292</v>
      </c>
      <c r="G344" s="289">
        <f t="shared" si="31"/>
        <v>0</v>
      </c>
      <c r="H344" s="12"/>
      <c r="I344" s="313"/>
      <c r="J344" s="12"/>
      <c r="K344" s="313"/>
      <c r="L344" s="12"/>
      <c r="M344" s="313"/>
      <c r="N344" s="12"/>
      <c r="O344" s="313"/>
      <c r="P344" s="12"/>
    </row>
    <row r="345" spans="2:16" outlineLevel="2" x14ac:dyDescent="0.25">
      <c r="B345" s="55"/>
      <c r="C345" s="61" t="s">
        <v>293</v>
      </c>
      <c r="D345" s="61"/>
      <c r="E345" s="61"/>
      <c r="F345" s="53" t="s">
        <v>294</v>
      </c>
      <c r="G345" s="289">
        <f t="shared" si="31"/>
        <v>0</v>
      </c>
      <c r="H345" s="12"/>
      <c r="I345" s="289">
        <f>I346</f>
        <v>0</v>
      </c>
      <c r="J345" s="12"/>
      <c r="K345" s="289">
        <f>K346</f>
        <v>0</v>
      </c>
      <c r="L345" s="12"/>
      <c r="M345" s="289">
        <f>M346</f>
        <v>0</v>
      </c>
      <c r="N345" s="12"/>
      <c r="O345" s="289">
        <f>O346</f>
        <v>0</v>
      </c>
      <c r="P345" s="12"/>
    </row>
    <row r="346" spans="2:16" outlineLevel="3" x14ac:dyDescent="0.25">
      <c r="B346" s="55"/>
      <c r="C346" s="61"/>
      <c r="D346" s="57" t="s">
        <v>295</v>
      </c>
      <c r="E346" s="57"/>
      <c r="F346" s="53" t="s">
        <v>296</v>
      </c>
      <c r="G346" s="289">
        <f t="shared" si="31"/>
        <v>0</v>
      </c>
      <c r="H346" s="12"/>
      <c r="I346" s="313"/>
      <c r="J346" s="12"/>
      <c r="K346" s="313"/>
      <c r="L346" s="12"/>
      <c r="M346" s="313"/>
      <c r="N346" s="12"/>
      <c r="O346" s="313"/>
      <c r="P346" s="12"/>
    </row>
    <row r="347" spans="2:16" outlineLevel="2" x14ac:dyDescent="0.25">
      <c r="B347" s="55"/>
      <c r="C347" s="61" t="s">
        <v>297</v>
      </c>
      <c r="D347" s="61"/>
      <c r="E347" s="61"/>
      <c r="F347" s="53" t="s">
        <v>298</v>
      </c>
      <c r="G347" s="289">
        <f t="shared" si="31"/>
        <v>0</v>
      </c>
      <c r="H347" s="12"/>
      <c r="I347" s="289">
        <f>SUM(I348:I349)</f>
        <v>0</v>
      </c>
      <c r="J347" s="12"/>
      <c r="K347" s="289">
        <f>SUM(K348:K349)</f>
        <v>0</v>
      </c>
      <c r="L347" s="12"/>
      <c r="M347" s="289">
        <f>SUM(M348:M349)</f>
        <v>0</v>
      </c>
      <c r="N347" s="12"/>
      <c r="O347" s="289">
        <f>SUM(O348:O349)</f>
        <v>0</v>
      </c>
      <c r="P347" s="12"/>
    </row>
    <row r="348" spans="2:16" outlineLevel="3" x14ac:dyDescent="0.25">
      <c r="B348" s="55"/>
      <c r="C348" s="61"/>
      <c r="D348" s="57" t="s">
        <v>299</v>
      </c>
      <c r="E348" s="57"/>
      <c r="F348" s="53" t="s">
        <v>300</v>
      </c>
      <c r="G348" s="289">
        <f t="shared" si="31"/>
        <v>0</v>
      </c>
      <c r="H348" s="12"/>
      <c r="I348" s="313"/>
      <c r="J348" s="12"/>
      <c r="K348" s="313"/>
      <c r="L348" s="12"/>
      <c r="M348" s="313"/>
      <c r="N348" s="12"/>
      <c r="O348" s="313"/>
      <c r="P348" s="12"/>
    </row>
    <row r="349" spans="2:16" outlineLevel="3" x14ac:dyDescent="0.25">
      <c r="B349" s="55"/>
      <c r="C349" s="61"/>
      <c r="D349" s="57" t="s">
        <v>301</v>
      </c>
      <c r="E349" s="57"/>
      <c r="F349" s="53" t="s">
        <v>302</v>
      </c>
      <c r="G349" s="289">
        <f t="shared" si="31"/>
        <v>0</v>
      </c>
      <c r="H349" s="12"/>
      <c r="I349" s="313"/>
      <c r="J349" s="12"/>
      <c r="K349" s="313"/>
      <c r="L349" s="12"/>
      <c r="M349" s="313"/>
      <c r="N349" s="12"/>
      <c r="O349" s="313"/>
      <c r="P349" s="12"/>
    </row>
    <row r="350" spans="2:16" outlineLevel="2" x14ac:dyDescent="0.25">
      <c r="B350" s="55"/>
      <c r="C350" s="19" t="s">
        <v>303</v>
      </c>
      <c r="D350" s="19"/>
      <c r="E350" s="19"/>
      <c r="F350" s="53" t="s">
        <v>304</v>
      </c>
      <c r="G350" s="289">
        <f t="shared" si="31"/>
        <v>0</v>
      </c>
      <c r="H350" s="12"/>
      <c r="I350" s="313"/>
      <c r="J350" s="12"/>
      <c r="K350" s="313"/>
      <c r="L350" s="12"/>
      <c r="M350" s="313"/>
      <c r="N350" s="12"/>
      <c r="O350" s="313"/>
      <c r="P350" s="12"/>
    </row>
    <row r="351" spans="2:16" ht="15.6" outlineLevel="1" x14ac:dyDescent="0.3">
      <c r="B351" s="64" t="s">
        <v>305</v>
      </c>
      <c r="C351" s="63"/>
      <c r="D351" s="19"/>
      <c r="E351" s="19"/>
      <c r="F351" s="59" t="s">
        <v>306</v>
      </c>
      <c r="G351" s="289">
        <f t="shared" si="31"/>
        <v>0</v>
      </c>
      <c r="H351" s="12"/>
      <c r="I351" s="289">
        <f>SUM(I353,I356,I357)</f>
        <v>0</v>
      </c>
      <c r="J351" s="12"/>
      <c r="K351" s="289">
        <f>SUM(K353,K356,K357)</f>
        <v>0</v>
      </c>
      <c r="L351" s="12"/>
      <c r="M351" s="289">
        <f>SUM(M353,M356,M357)</f>
        <v>0</v>
      </c>
      <c r="N351" s="12"/>
      <c r="O351" s="289">
        <f>SUM(O353,O356,O357)</f>
        <v>0</v>
      </c>
      <c r="P351" s="12"/>
    </row>
    <row r="352" spans="2:16" outlineLevel="2" x14ac:dyDescent="0.25">
      <c r="B352" s="154" t="s">
        <v>254</v>
      </c>
      <c r="C352" s="35"/>
      <c r="D352" s="35"/>
      <c r="E352" s="35"/>
      <c r="F352" s="60"/>
      <c r="G352" s="289">
        <f t="shared" si="31"/>
        <v>0</v>
      </c>
      <c r="H352" s="12"/>
      <c r="I352" s="289"/>
      <c r="J352" s="12"/>
      <c r="K352" s="289"/>
      <c r="L352" s="12"/>
      <c r="M352" s="289"/>
      <c r="N352" s="12"/>
      <c r="O352" s="289"/>
      <c r="P352" s="12"/>
    </row>
    <row r="353" spans="2:16" ht="14.25" customHeight="1" outlineLevel="2" x14ac:dyDescent="0.25">
      <c r="B353" s="154"/>
      <c r="C353" s="29" t="s">
        <v>307</v>
      </c>
      <c r="D353" s="92"/>
      <c r="E353" s="70"/>
      <c r="F353" s="60" t="s">
        <v>308</v>
      </c>
      <c r="G353" s="289">
        <f t="shared" si="31"/>
        <v>0</v>
      </c>
      <c r="H353" s="12"/>
      <c r="I353" s="289">
        <f>I354+I355</f>
        <v>0</v>
      </c>
      <c r="J353" s="12"/>
      <c r="K353" s="289">
        <f>K354+K355</f>
        <v>0</v>
      </c>
      <c r="L353" s="12"/>
      <c r="M353" s="289">
        <f>M354+M355</f>
        <v>0</v>
      </c>
      <c r="N353" s="12"/>
      <c r="O353" s="289">
        <f>O354+O355</f>
        <v>0</v>
      </c>
      <c r="P353" s="12"/>
    </row>
    <row r="354" spans="2:16" outlineLevel="3" x14ac:dyDescent="0.25">
      <c r="B354" s="154"/>
      <c r="C354" s="35"/>
      <c r="D354" s="63" t="s">
        <v>309</v>
      </c>
      <c r="E354" s="63"/>
      <c r="F354" s="60" t="s">
        <v>310</v>
      </c>
      <c r="G354" s="289">
        <f t="shared" si="31"/>
        <v>0</v>
      </c>
      <c r="H354" s="12"/>
      <c r="I354" s="313"/>
      <c r="J354" s="12"/>
      <c r="K354" s="313"/>
      <c r="L354" s="12"/>
      <c r="M354" s="313"/>
      <c r="N354" s="12"/>
      <c r="O354" s="313"/>
      <c r="P354" s="12"/>
    </row>
    <row r="355" spans="2:16" outlineLevel="3" x14ac:dyDescent="0.25">
      <c r="B355" s="154"/>
      <c r="C355" s="35"/>
      <c r="D355" s="63" t="s">
        <v>311</v>
      </c>
      <c r="E355" s="63"/>
      <c r="F355" s="60" t="s">
        <v>312</v>
      </c>
      <c r="G355" s="289">
        <f t="shared" si="31"/>
        <v>0</v>
      </c>
      <c r="H355" s="12"/>
      <c r="I355" s="313"/>
      <c r="J355" s="12"/>
      <c r="K355" s="313"/>
      <c r="L355" s="12"/>
      <c r="M355" s="313"/>
      <c r="N355" s="12"/>
      <c r="O355" s="313"/>
      <c r="P355" s="12"/>
    </row>
    <row r="356" spans="2:16" outlineLevel="2" x14ac:dyDescent="0.25">
      <c r="B356" s="154"/>
      <c r="C356" s="52" t="s">
        <v>313</v>
      </c>
      <c r="D356" s="19"/>
      <c r="E356" s="19"/>
      <c r="F356" s="60" t="s">
        <v>314</v>
      </c>
      <c r="G356" s="289">
        <f t="shared" si="31"/>
        <v>0</v>
      </c>
      <c r="H356" s="12"/>
      <c r="I356" s="313"/>
      <c r="J356" s="12"/>
      <c r="K356" s="313"/>
      <c r="L356" s="12"/>
      <c r="M356" s="313"/>
      <c r="N356" s="12"/>
      <c r="O356" s="313"/>
      <c r="P356" s="12"/>
    </row>
    <row r="357" spans="2:16" outlineLevel="2" x14ac:dyDescent="0.25">
      <c r="B357" s="55"/>
      <c r="C357" s="61" t="s">
        <v>315</v>
      </c>
      <c r="D357" s="61"/>
      <c r="E357" s="61"/>
      <c r="F357" s="60" t="s">
        <v>316</v>
      </c>
      <c r="G357" s="289">
        <f t="shared" si="31"/>
        <v>0</v>
      </c>
      <c r="H357" s="12"/>
      <c r="I357" s="289">
        <f>I358</f>
        <v>0</v>
      </c>
      <c r="J357" s="12"/>
      <c r="K357" s="289">
        <f>K358</f>
        <v>0</v>
      </c>
      <c r="L357" s="12"/>
      <c r="M357" s="289">
        <f>M358</f>
        <v>0</v>
      </c>
      <c r="N357" s="12"/>
      <c r="O357" s="289">
        <f>O358</f>
        <v>0</v>
      </c>
      <c r="P357" s="12"/>
    </row>
    <row r="358" spans="2:16" outlineLevel="3" x14ac:dyDescent="0.25">
      <c r="B358" s="55"/>
      <c r="C358" s="61"/>
      <c r="D358" s="63" t="s">
        <v>317</v>
      </c>
      <c r="E358" s="63"/>
      <c r="F358" s="60" t="s">
        <v>318</v>
      </c>
      <c r="G358" s="289">
        <f t="shared" si="31"/>
        <v>0</v>
      </c>
      <c r="H358" s="12"/>
      <c r="I358" s="313"/>
      <c r="J358" s="12"/>
      <c r="K358" s="313"/>
      <c r="L358" s="12"/>
      <c r="M358" s="313"/>
      <c r="N358" s="12"/>
      <c r="O358" s="313"/>
      <c r="P358" s="12"/>
    </row>
    <row r="359" spans="2:16" ht="15.6" outlineLevel="1" x14ac:dyDescent="0.3">
      <c r="B359" s="64" t="s">
        <v>319</v>
      </c>
      <c r="C359" s="57"/>
      <c r="D359" s="62"/>
      <c r="E359" s="62"/>
      <c r="F359" s="59" t="s">
        <v>320</v>
      </c>
      <c r="G359" s="289">
        <f t="shared" si="31"/>
        <v>0</v>
      </c>
      <c r="H359" s="12"/>
      <c r="I359" s="289">
        <f>SUM(I361,I373,I375)</f>
        <v>0</v>
      </c>
      <c r="J359" s="12"/>
      <c r="K359" s="289">
        <f>SUM(K361,K373,K375)</f>
        <v>0</v>
      </c>
      <c r="L359" s="12"/>
      <c r="M359" s="289">
        <f>SUM(M361,M373,M375)</f>
        <v>0</v>
      </c>
      <c r="N359" s="12"/>
      <c r="O359" s="289">
        <f>SUM(O361,O373,O375)</f>
        <v>0</v>
      </c>
      <c r="P359" s="12"/>
    </row>
    <row r="360" spans="2:16" outlineLevel="2" x14ac:dyDescent="0.25">
      <c r="B360" s="154" t="s">
        <v>254</v>
      </c>
      <c r="C360" s="35"/>
      <c r="D360" s="35"/>
      <c r="E360" s="35"/>
      <c r="F360" s="60"/>
      <c r="G360" s="289">
        <f t="shared" si="31"/>
        <v>0</v>
      </c>
      <c r="H360" s="12"/>
      <c r="I360" s="289"/>
      <c r="J360" s="12"/>
      <c r="K360" s="289"/>
      <c r="L360" s="12"/>
      <c r="M360" s="289"/>
      <c r="N360" s="12"/>
      <c r="O360" s="289"/>
      <c r="P360" s="12"/>
    </row>
    <row r="361" spans="2:16" ht="14.25" customHeight="1" outlineLevel="2" x14ac:dyDescent="0.25">
      <c r="B361" s="65"/>
      <c r="C361" s="29" t="s">
        <v>321</v>
      </c>
      <c r="D361" s="92"/>
      <c r="E361" s="70"/>
      <c r="F361" s="60" t="s">
        <v>322</v>
      </c>
      <c r="G361" s="289">
        <f t="shared" si="31"/>
        <v>0</v>
      </c>
      <c r="H361" s="12"/>
      <c r="I361" s="289">
        <f>SUM(I362:I372)</f>
        <v>0</v>
      </c>
      <c r="J361" s="12"/>
      <c r="K361" s="289">
        <f>SUM(K362:K372)</f>
        <v>0</v>
      </c>
      <c r="L361" s="12"/>
      <c r="M361" s="289">
        <f>SUM(M362:M372)</f>
        <v>0</v>
      </c>
      <c r="N361" s="12"/>
      <c r="O361" s="289">
        <f>SUM(O362:O372)</f>
        <v>0</v>
      </c>
      <c r="P361" s="12"/>
    </row>
    <row r="362" spans="2:16" outlineLevel="3" x14ac:dyDescent="0.25">
      <c r="B362" s="65"/>
      <c r="C362" s="61"/>
      <c r="D362" s="63" t="s">
        <v>323</v>
      </c>
      <c r="E362" s="63"/>
      <c r="F362" s="60" t="s">
        <v>324</v>
      </c>
      <c r="G362" s="289">
        <f t="shared" si="31"/>
        <v>0</v>
      </c>
      <c r="H362" s="12"/>
      <c r="I362" s="313"/>
      <c r="J362" s="12"/>
      <c r="K362" s="313"/>
      <c r="L362" s="12"/>
      <c r="M362" s="313"/>
      <c r="N362" s="12"/>
      <c r="O362" s="313"/>
      <c r="P362" s="12"/>
    </row>
    <row r="363" spans="2:16" outlineLevel="3" x14ac:dyDescent="0.25">
      <c r="B363" s="65"/>
      <c r="C363" s="61"/>
      <c r="D363" s="63" t="s">
        <v>325</v>
      </c>
      <c r="E363" s="63"/>
      <c r="F363" s="60" t="s">
        <v>326</v>
      </c>
      <c r="G363" s="289">
        <f t="shared" si="31"/>
        <v>0</v>
      </c>
      <c r="H363" s="12"/>
      <c r="I363" s="313"/>
      <c r="J363" s="12"/>
      <c r="K363" s="313"/>
      <c r="L363" s="12"/>
      <c r="M363" s="313"/>
      <c r="N363" s="12"/>
      <c r="O363" s="313"/>
      <c r="P363" s="12"/>
    </row>
    <row r="364" spans="2:16" outlineLevel="3" x14ac:dyDescent="0.25">
      <c r="B364" s="65"/>
      <c r="C364" s="61"/>
      <c r="D364" s="63" t="s">
        <v>327</v>
      </c>
      <c r="E364" s="63"/>
      <c r="F364" s="60" t="s">
        <v>328</v>
      </c>
      <c r="G364" s="289">
        <f t="shared" si="31"/>
        <v>0</v>
      </c>
      <c r="H364" s="12"/>
      <c r="I364" s="313"/>
      <c r="J364" s="12"/>
      <c r="K364" s="313"/>
      <c r="L364" s="12"/>
      <c r="M364" s="313"/>
      <c r="N364" s="12"/>
      <c r="O364" s="313"/>
      <c r="P364" s="12"/>
    </row>
    <row r="365" spans="2:16" outlineLevel="3" x14ac:dyDescent="0.25">
      <c r="B365" s="65"/>
      <c r="C365" s="61"/>
      <c r="D365" s="63" t="s">
        <v>329</v>
      </c>
      <c r="E365" s="63"/>
      <c r="F365" s="60" t="s">
        <v>330</v>
      </c>
      <c r="G365" s="289">
        <f t="shared" si="31"/>
        <v>0</v>
      </c>
      <c r="H365" s="12"/>
      <c r="I365" s="313"/>
      <c r="J365" s="12"/>
      <c r="K365" s="313"/>
      <c r="L365" s="12"/>
      <c r="M365" s="313"/>
      <c r="N365" s="12"/>
      <c r="O365" s="313"/>
      <c r="P365" s="12"/>
    </row>
    <row r="366" spans="2:16" outlineLevel="3" x14ac:dyDescent="0.25">
      <c r="B366" s="65"/>
      <c r="C366" s="61"/>
      <c r="D366" s="63" t="s">
        <v>331</v>
      </c>
      <c r="E366" s="63"/>
      <c r="F366" s="60" t="s">
        <v>332</v>
      </c>
      <c r="G366" s="289">
        <f t="shared" si="31"/>
        <v>0</v>
      </c>
      <c r="H366" s="12"/>
      <c r="I366" s="313"/>
      <c r="J366" s="12"/>
      <c r="K366" s="313"/>
      <c r="L366" s="12"/>
      <c r="M366" s="313"/>
      <c r="N366" s="12"/>
      <c r="O366" s="313"/>
      <c r="P366" s="12"/>
    </row>
    <row r="367" spans="2:16" outlineLevel="3" x14ac:dyDescent="0.25">
      <c r="B367" s="65"/>
      <c r="C367" s="61"/>
      <c r="D367" s="63" t="s">
        <v>333</v>
      </c>
      <c r="E367" s="63"/>
      <c r="F367" s="60" t="s">
        <v>334</v>
      </c>
      <c r="G367" s="289">
        <f t="shared" si="31"/>
        <v>0</v>
      </c>
      <c r="H367" s="12"/>
      <c r="I367" s="313"/>
      <c r="J367" s="12"/>
      <c r="K367" s="313"/>
      <c r="L367" s="12"/>
      <c r="M367" s="313"/>
      <c r="N367" s="12"/>
      <c r="O367" s="313"/>
      <c r="P367" s="12"/>
    </row>
    <row r="368" spans="2:16" outlineLevel="3" x14ac:dyDescent="0.25">
      <c r="B368" s="65"/>
      <c r="C368" s="61"/>
      <c r="D368" s="63" t="s">
        <v>335</v>
      </c>
      <c r="E368" s="63"/>
      <c r="F368" s="60" t="s">
        <v>336</v>
      </c>
      <c r="G368" s="289">
        <f t="shared" si="31"/>
        <v>0</v>
      </c>
      <c r="H368" s="12"/>
      <c r="I368" s="313"/>
      <c r="J368" s="12"/>
      <c r="K368" s="313"/>
      <c r="L368" s="12"/>
      <c r="M368" s="313"/>
      <c r="N368" s="12"/>
      <c r="O368" s="313"/>
      <c r="P368" s="12"/>
    </row>
    <row r="369" spans="2:16" outlineLevel="3" x14ac:dyDescent="0.25">
      <c r="B369" s="65"/>
      <c r="C369" s="61"/>
      <c r="D369" s="63" t="s">
        <v>337</v>
      </c>
      <c r="E369" s="63"/>
      <c r="F369" s="60" t="s">
        <v>338</v>
      </c>
      <c r="G369" s="289">
        <f t="shared" si="31"/>
        <v>0</v>
      </c>
      <c r="H369" s="12"/>
      <c r="I369" s="313"/>
      <c r="J369" s="12"/>
      <c r="K369" s="313"/>
      <c r="L369" s="12"/>
      <c r="M369" s="313"/>
      <c r="N369" s="12"/>
      <c r="O369" s="313"/>
      <c r="P369" s="12"/>
    </row>
    <row r="370" spans="2:16" outlineLevel="3" x14ac:dyDescent="0.25">
      <c r="B370" s="65"/>
      <c r="C370" s="61"/>
      <c r="D370" s="63" t="s">
        <v>339</v>
      </c>
      <c r="E370" s="63"/>
      <c r="F370" s="60" t="s">
        <v>340</v>
      </c>
      <c r="G370" s="289">
        <f t="shared" si="31"/>
        <v>0</v>
      </c>
      <c r="H370" s="12"/>
      <c r="I370" s="313"/>
      <c r="J370" s="12"/>
      <c r="K370" s="313"/>
      <c r="L370" s="12"/>
      <c r="M370" s="313"/>
      <c r="N370" s="12"/>
      <c r="O370" s="313"/>
      <c r="P370" s="12"/>
    </row>
    <row r="371" spans="2:16" outlineLevel="3" x14ac:dyDescent="0.25">
      <c r="B371" s="65"/>
      <c r="C371" s="61"/>
      <c r="D371" s="63" t="s">
        <v>341</v>
      </c>
      <c r="E371" s="63"/>
      <c r="F371" s="60" t="s">
        <v>342</v>
      </c>
      <c r="G371" s="289">
        <f t="shared" si="31"/>
        <v>0</v>
      </c>
      <c r="H371" s="12"/>
      <c r="I371" s="313"/>
      <c r="J371" s="12"/>
      <c r="K371" s="313"/>
      <c r="L371" s="12"/>
      <c r="M371" s="313"/>
      <c r="N371" s="12"/>
      <c r="O371" s="313"/>
      <c r="P371" s="12"/>
    </row>
    <row r="372" spans="2:16" outlineLevel="3" x14ac:dyDescent="0.25">
      <c r="B372" s="65"/>
      <c r="C372" s="61"/>
      <c r="D372" s="63" t="s">
        <v>343</v>
      </c>
      <c r="E372" s="63"/>
      <c r="F372" s="60" t="s">
        <v>344</v>
      </c>
      <c r="G372" s="289">
        <f t="shared" si="31"/>
        <v>0</v>
      </c>
      <c r="H372" s="12"/>
      <c r="I372" s="313"/>
      <c r="J372" s="12"/>
      <c r="K372" s="313"/>
      <c r="L372" s="12"/>
      <c r="M372" s="313"/>
      <c r="N372" s="12"/>
      <c r="O372" s="313"/>
      <c r="P372" s="12"/>
    </row>
    <row r="373" spans="2:16" outlineLevel="2" x14ac:dyDescent="0.25">
      <c r="B373" s="65"/>
      <c r="C373" s="61" t="s">
        <v>345</v>
      </c>
      <c r="D373" s="19"/>
      <c r="E373" s="19"/>
      <c r="F373" s="52" t="s">
        <v>346</v>
      </c>
      <c r="G373" s="289">
        <f t="shared" si="31"/>
        <v>0</v>
      </c>
      <c r="H373" s="12"/>
      <c r="I373" s="289">
        <f>I374</f>
        <v>0</v>
      </c>
      <c r="J373" s="12"/>
      <c r="K373" s="289">
        <f>K374</f>
        <v>0</v>
      </c>
      <c r="L373" s="12"/>
      <c r="M373" s="289">
        <f>M374</f>
        <v>0</v>
      </c>
      <c r="N373" s="12"/>
      <c r="O373" s="289">
        <f>O374</f>
        <v>0</v>
      </c>
      <c r="P373" s="12"/>
    </row>
    <row r="374" spans="2:16" outlineLevel="3" x14ac:dyDescent="0.25">
      <c r="B374" s="65"/>
      <c r="C374" s="61"/>
      <c r="D374" s="63" t="s">
        <v>347</v>
      </c>
      <c r="E374" s="63"/>
      <c r="F374" s="66" t="s">
        <v>348</v>
      </c>
      <c r="G374" s="289">
        <f t="shared" si="31"/>
        <v>0</v>
      </c>
      <c r="H374" s="12"/>
      <c r="I374" s="313"/>
      <c r="J374" s="12"/>
      <c r="K374" s="313"/>
      <c r="L374" s="12"/>
      <c r="M374" s="313"/>
      <c r="N374" s="12"/>
      <c r="O374" s="313"/>
      <c r="P374" s="12"/>
    </row>
    <row r="375" spans="2:16" outlineLevel="2" x14ac:dyDescent="0.25">
      <c r="B375" s="65"/>
      <c r="C375" s="61" t="s">
        <v>349</v>
      </c>
      <c r="D375" s="62"/>
      <c r="E375" s="62"/>
      <c r="F375" s="52" t="s">
        <v>350</v>
      </c>
      <c r="G375" s="289">
        <f t="shared" si="31"/>
        <v>0</v>
      </c>
      <c r="H375" s="12"/>
      <c r="I375" s="313"/>
      <c r="J375" s="12"/>
      <c r="K375" s="313"/>
      <c r="L375" s="12"/>
      <c r="M375" s="313"/>
      <c r="N375" s="12"/>
      <c r="O375" s="313"/>
      <c r="P375" s="12"/>
    </row>
    <row r="376" spans="2:16" ht="15.75" customHeight="1" outlineLevel="1" x14ac:dyDescent="0.25">
      <c r="B376" s="139" t="s">
        <v>351</v>
      </c>
      <c r="C376" s="139"/>
      <c r="D376" s="135"/>
      <c r="E376" s="95"/>
      <c r="F376" s="59" t="s">
        <v>352</v>
      </c>
      <c r="G376" s="289">
        <f t="shared" si="31"/>
        <v>1202</v>
      </c>
      <c r="H376" s="12"/>
      <c r="I376" s="289">
        <f>SUM(I378,I379,I381,I382,I383)</f>
        <v>269</v>
      </c>
      <c r="J376" s="12"/>
      <c r="K376" s="330">
        <f>SUM(K378,K379,K381,K382,K383)</f>
        <v>229</v>
      </c>
      <c r="L376" s="12"/>
      <c r="M376" s="289">
        <f>SUM(M378,M379,M381,M382,M383)</f>
        <v>353</v>
      </c>
      <c r="N376" s="12"/>
      <c r="O376" s="289">
        <f>SUM(O378,O379,O381,O382,O383)</f>
        <v>351</v>
      </c>
      <c r="P376" s="12"/>
    </row>
    <row r="377" spans="2:16" outlineLevel="2" x14ac:dyDescent="0.25">
      <c r="B377" s="154" t="s">
        <v>254</v>
      </c>
      <c r="C377" s="35"/>
      <c r="D377" s="35"/>
      <c r="E377" s="35"/>
      <c r="F377" s="52"/>
      <c r="G377" s="289">
        <f t="shared" si="31"/>
        <v>0</v>
      </c>
      <c r="H377" s="12"/>
      <c r="I377" s="289"/>
      <c r="J377" s="12"/>
      <c r="K377" s="289"/>
      <c r="L377" s="12"/>
      <c r="M377" s="289"/>
      <c r="N377" s="12"/>
      <c r="O377" s="289"/>
      <c r="P377" s="12"/>
    </row>
    <row r="378" spans="2:16" outlineLevel="2" x14ac:dyDescent="0.25">
      <c r="B378" s="55"/>
      <c r="C378" s="61" t="s">
        <v>353</v>
      </c>
      <c r="D378" s="61"/>
      <c r="E378" s="61"/>
      <c r="F378" s="52" t="s">
        <v>354</v>
      </c>
      <c r="G378" s="289">
        <f t="shared" si="31"/>
        <v>0</v>
      </c>
      <c r="H378" s="12"/>
      <c r="I378" s="313"/>
      <c r="J378" s="12"/>
      <c r="K378" s="313"/>
      <c r="L378" s="12"/>
      <c r="M378" s="313"/>
      <c r="N378" s="12"/>
      <c r="O378" s="313"/>
      <c r="P378" s="12"/>
    </row>
    <row r="379" spans="2:16" outlineLevel="2" x14ac:dyDescent="0.25">
      <c r="B379" s="55"/>
      <c r="C379" s="19" t="s">
        <v>361</v>
      </c>
      <c r="D379" s="61"/>
      <c r="E379" s="61"/>
      <c r="F379" s="52" t="s">
        <v>362</v>
      </c>
      <c r="G379" s="289">
        <f t="shared" si="31"/>
        <v>0</v>
      </c>
      <c r="H379" s="12"/>
      <c r="I379" s="289">
        <f>I380</f>
        <v>0</v>
      </c>
      <c r="J379" s="12"/>
      <c r="K379" s="289">
        <f>K380</f>
        <v>0</v>
      </c>
      <c r="L379" s="12"/>
      <c r="M379" s="289">
        <f>M380</f>
        <v>0</v>
      </c>
      <c r="N379" s="12"/>
      <c r="O379" s="289">
        <f>O380</f>
        <v>0</v>
      </c>
      <c r="P379" s="12"/>
    </row>
    <row r="380" spans="2:16" outlineLevel="3" x14ac:dyDescent="0.25">
      <c r="B380" s="55"/>
      <c r="C380" s="19"/>
      <c r="D380" s="61" t="s">
        <v>363</v>
      </c>
      <c r="E380" s="61"/>
      <c r="F380" s="52" t="s">
        <v>364</v>
      </c>
      <c r="G380" s="289">
        <f t="shared" si="31"/>
        <v>0</v>
      </c>
      <c r="H380" s="12"/>
      <c r="I380" s="313"/>
      <c r="J380" s="12"/>
      <c r="K380" s="313"/>
      <c r="L380" s="12"/>
      <c r="M380" s="313"/>
      <c r="N380" s="12"/>
      <c r="O380" s="313"/>
      <c r="P380" s="12"/>
    </row>
    <row r="381" spans="2:16" outlineLevel="2" x14ac:dyDescent="0.25">
      <c r="B381" s="55"/>
      <c r="C381" s="19" t="s">
        <v>365</v>
      </c>
      <c r="D381" s="61"/>
      <c r="E381" s="61"/>
      <c r="F381" s="52" t="s">
        <v>366</v>
      </c>
      <c r="G381" s="289">
        <f t="shared" si="31"/>
        <v>0</v>
      </c>
      <c r="H381" s="12"/>
      <c r="I381" s="313"/>
      <c r="J381" s="12"/>
      <c r="K381" s="313"/>
      <c r="L381" s="12"/>
      <c r="M381" s="313"/>
      <c r="N381" s="12"/>
      <c r="O381" s="313"/>
      <c r="P381" s="12"/>
    </row>
    <row r="382" spans="2:16" outlineLevel="2" x14ac:dyDescent="0.25">
      <c r="B382" s="55"/>
      <c r="C382" s="19" t="s">
        <v>367</v>
      </c>
      <c r="D382" s="61"/>
      <c r="E382" s="61"/>
      <c r="F382" s="326" t="s">
        <v>368</v>
      </c>
      <c r="G382" s="289">
        <f t="shared" si="31"/>
        <v>1202</v>
      </c>
      <c r="H382" s="12"/>
      <c r="I382" s="316">
        <f>'Detaliere Cheltuieli'!G13</f>
        <v>269</v>
      </c>
      <c r="J382" s="331"/>
      <c r="K382" s="316">
        <f>'Detaliere Cheltuieli'!H13</f>
        <v>229</v>
      </c>
      <c r="L382" s="331"/>
      <c r="M382" s="316">
        <f>'Detaliere Cheltuieli'!I13</f>
        <v>353</v>
      </c>
      <c r="N382" s="12"/>
      <c r="O382" s="316">
        <f>'Detaliere Cheltuieli'!J13</f>
        <v>351</v>
      </c>
      <c r="P382" s="12"/>
    </row>
    <row r="383" spans="2:16" ht="14.25" customHeight="1" outlineLevel="2" collapsed="1" x14ac:dyDescent="0.25">
      <c r="B383" s="55"/>
      <c r="C383" s="29" t="s">
        <v>369</v>
      </c>
      <c r="D383" s="92"/>
      <c r="E383" s="29"/>
      <c r="F383" s="52" t="s">
        <v>370</v>
      </c>
      <c r="G383" s="289">
        <f t="shared" si="31"/>
        <v>0</v>
      </c>
      <c r="H383" s="12"/>
      <c r="I383" s="289">
        <f>I384</f>
        <v>0</v>
      </c>
      <c r="J383" s="12"/>
      <c r="K383" s="289">
        <f>K384</f>
        <v>0</v>
      </c>
      <c r="L383" s="12"/>
      <c r="M383" s="289">
        <f>M384</f>
        <v>0</v>
      </c>
      <c r="N383" s="12"/>
      <c r="O383" s="289">
        <f>O384</f>
        <v>0</v>
      </c>
      <c r="P383" s="12"/>
    </row>
    <row r="384" spans="2:16" outlineLevel="2" x14ac:dyDescent="0.25">
      <c r="B384" s="67"/>
      <c r="C384" s="68"/>
      <c r="D384" s="77" t="s">
        <v>371</v>
      </c>
      <c r="E384" s="77"/>
      <c r="F384" s="39" t="s">
        <v>372</v>
      </c>
      <c r="G384" s="53">
        <f t="shared" si="31"/>
        <v>0</v>
      </c>
      <c r="H384" s="26"/>
      <c r="I384" s="313"/>
      <c r="J384" s="26"/>
      <c r="K384" s="313"/>
      <c r="L384" s="26"/>
      <c r="M384" s="313"/>
      <c r="N384" s="26"/>
      <c r="O384" s="313"/>
      <c r="P384" s="26"/>
    </row>
    <row r="385" spans="2:16" ht="28.5" customHeight="1" x14ac:dyDescent="0.25">
      <c r="B385" s="1522" t="s">
        <v>373</v>
      </c>
      <c r="C385" s="1523"/>
      <c r="D385" s="1523"/>
      <c r="E385" s="1524"/>
      <c r="F385" s="52"/>
      <c r="G385" s="289">
        <f t="shared" si="31"/>
        <v>0</v>
      </c>
      <c r="H385" s="58"/>
      <c r="I385" s="289">
        <f>SUM(I386,I393)</f>
        <v>0</v>
      </c>
      <c r="J385" s="58"/>
      <c r="K385" s="289">
        <f>SUM(K386,K393)</f>
        <v>0</v>
      </c>
      <c r="L385" s="58"/>
      <c r="M385" s="289">
        <f>SUM(M386,M393)</f>
        <v>0</v>
      </c>
      <c r="N385" s="58"/>
      <c r="O385" s="289">
        <f>SUM(O386,O393)</f>
        <v>0</v>
      </c>
      <c r="P385" s="58"/>
    </row>
    <row r="386" spans="2:16" ht="15.75" customHeight="1" outlineLevel="1" x14ac:dyDescent="0.25">
      <c r="B386" s="139" t="s">
        <v>374</v>
      </c>
      <c r="C386" s="139"/>
      <c r="D386" s="135"/>
      <c r="E386" s="95"/>
      <c r="F386" s="52" t="s">
        <v>375</v>
      </c>
      <c r="G386" s="289">
        <f t="shared" si="31"/>
        <v>0</v>
      </c>
      <c r="H386" s="12"/>
      <c r="I386" s="289">
        <f>SUM(I388,I391,I392)</f>
        <v>0</v>
      </c>
      <c r="J386" s="12"/>
      <c r="K386" s="289">
        <f>SUM(K388,K391,K392)</f>
        <v>0</v>
      </c>
      <c r="L386" s="12"/>
      <c r="M386" s="289">
        <f>SUM(M388,M391,M392)</f>
        <v>0</v>
      </c>
      <c r="N386" s="12"/>
      <c r="O386" s="289">
        <f>SUM(O388,O391,O392)</f>
        <v>0</v>
      </c>
      <c r="P386" s="12"/>
    </row>
    <row r="387" spans="2:16" outlineLevel="2" x14ac:dyDescent="0.25">
      <c r="B387" s="154" t="s">
        <v>254</v>
      </c>
      <c r="C387" s="35"/>
      <c r="D387" s="35"/>
      <c r="E387" s="35"/>
      <c r="F387" s="52"/>
      <c r="G387" s="289">
        <f t="shared" si="31"/>
        <v>0</v>
      </c>
      <c r="H387" s="12"/>
      <c r="I387" s="289"/>
      <c r="J387" s="12"/>
      <c r="K387" s="289"/>
      <c r="L387" s="12"/>
      <c r="M387" s="289"/>
      <c r="N387" s="12"/>
      <c r="O387" s="289"/>
      <c r="P387" s="12"/>
    </row>
    <row r="388" spans="2:16" outlineLevel="2" x14ac:dyDescent="0.25">
      <c r="B388" s="65"/>
      <c r="C388" s="61" t="s">
        <v>376</v>
      </c>
      <c r="D388" s="62"/>
      <c r="E388" s="62"/>
      <c r="F388" s="52" t="s">
        <v>377</v>
      </c>
      <c r="G388" s="289">
        <f t="shared" si="31"/>
        <v>0</v>
      </c>
      <c r="H388" s="12"/>
      <c r="I388" s="289">
        <f>SUM(I389:I390)</f>
        <v>0</v>
      </c>
      <c r="J388" s="12"/>
      <c r="K388" s="289">
        <f>SUM(K389:K390)</f>
        <v>0</v>
      </c>
      <c r="L388" s="12"/>
      <c r="M388" s="289">
        <f>SUM(M389:M390)</f>
        <v>0</v>
      </c>
      <c r="N388" s="12"/>
      <c r="O388" s="289">
        <f>SUM(O389:O390)</f>
        <v>0</v>
      </c>
      <c r="P388" s="12"/>
    </row>
    <row r="389" spans="2:16" outlineLevel="3" x14ac:dyDescent="0.25">
      <c r="B389" s="65"/>
      <c r="C389" s="61"/>
      <c r="D389" s="63" t="s">
        <v>378</v>
      </c>
      <c r="E389" s="63"/>
      <c r="F389" s="52" t="s">
        <v>379</v>
      </c>
      <c r="G389" s="289">
        <f t="shared" si="31"/>
        <v>0</v>
      </c>
      <c r="H389" s="12"/>
      <c r="I389" s="313"/>
      <c r="J389" s="12"/>
      <c r="K389" s="313"/>
      <c r="L389" s="12"/>
      <c r="M389" s="313"/>
      <c r="N389" s="12"/>
      <c r="O389" s="313"/>
      <c r="P389" s="12"/>
    </row>
    <row r="390" spans="2:16" outlineLevel="3" x14ac:dyDescent="0.25">
      <c r="B390" s="65"/>
      <c r="C390" s="61"/>
      <c r="D390" s="63" t="s">
        <v>380</v>
      </c>
      <c r="E390" s="63"/>
      <c r="F390" s="52" t="s">
        <v>381</v>
      </c>
      <c r="G390" s="289">
        <f t="shared" si="31"/>
        <v>0</v>
      </c>
      <c r="H390" s="12"/>
      <c r="I390" s="313"/>
      <c r="J390" s="12"/>
      <c r="K390" s="313"/>
      <c r="L390" s="12"/>
      <c r="M390" s="313"/>
      <c r="N390" s="12"/>
      <c r="O390" s="313"/>
      <c r="P390" s="12"/>
    </row>
    <row r="391" spans="2:16" outlineLevel="2" x14ac:dyDescent="0.25">
      <c r="B391" s="65"/>
      <c r="C391" s="61" t="s">
        <v>382</v>
      </c>
      <c r="D391" s="57"/>
      <c r="E391" s="57"/>
      <c r="F391" s="52" t="s">
        <v>383</v>
      </c>
      <c r="G391" s="289">
        <f t="shared" si="31"/>
        <v>0</v>
      </c>
      <c r="H391" s="12"/>
      <c r="I391" s="313"/>
      <c r="J391" s="12"/>
      <c r="K391" s="313"/>
      <c r="L391" s="12"/>
      <c r="M391" s="313"/>
      <c r="N391" s="12"/>
      <c r="O391" s="313"/>
      <c r="P391" s="12"/>
    </row>
    <row r="392" spans="2:16" ht="14.25" customHeight="1" outlineLevel="2" x14ac:dyDescent="0.25">
      <c r="B392" s="65"/>
      <c r="C392" s="29" t="s">
        <v>384</v>
      </c>
      <c r="D392" s="92"/>
      <c r="E392" s="70"/>
      <c r="F392" s="52" t="s">
        <v>385</v>
      </c>
      <c r="G392" s="289">
        <f t="shared" si="31"/>
        <v>0</v>
      </c>
      <c r="H392" s="12"/>
      <c r="I392" s="313"/>
      <c r="J392" s="12"/>
      <c r="K392" s="313"/>
      <c r="L392" s="12"/>
      <c r="M392" s="313"/>
      <c r="N392" s="12"/>
      <c r="O392" s="313"/>
      <c r="P392" s="12"/>
    </row>
    <row r="393" spans="2:16" outlineLevel="1" x14ac:dyDescent="0.25">
      <c r="B393" s="18" t="s">
        <v>386</v>
      </c>
      <c r="C393" s="61"/>
      <c r="D393" s="62"/>
      <c r="E393" s="62"/>
      <c r="F393" s="52" t="s">
        <v>387</v>
      </c>
      <c r="G393" s="289">
        <f t="shared" si="31"/>
        <v>0</v>
      </c>
      <c r="H393" s="12"/>
      <c r="I393" s="289">
        <f>SUM(I395,I396,I397)</f>
        <v>0</v>
      </c>
      <c r="J393" s="12"/>
      <c r="K393" s="289">
        <f>SUM(K395,K396,K397)</f>
        <v>0</v>
      </c>
      <c r="L393" s="12"/>
      <c r="M393" s="289">
        <f>SUM(M395,M396,M397)</f>
        <v>0</v>
      </c>
      <c r="N393" s="12"/>
      <c r="O393" s="289">
        <f>SUM(O395,O396,O397)</f>
        <v>0</v>
      </c>
      <c r="P393" s="12"/>
    </row>
    <row r="394" spans="2:16" outlineLevel="2" x14ac:dyDescent="0.25">
      <c r="B394" s="154" t="s">
        <v>254</v>
      </c>
      <c r="C394" s="35"/>
      <c r="D394" s="35"/>
      <c r="E394" s="35"/>
      <c r="F394" s="52"/>
      <c r="G394" s="289">
        <f t="shared" si="31"/>
        <v>0</v>
      </c>
      <c r="H394" s="12"/>
      <c r="I394" s="289"/>
      <c r="J394" s="12"/>
      <c r="K394" s="289"/>
      <c r="L394" s="12"/>
      <c r="M394" s="289"/>
      <c r="N394" s="12"/>
      <c r="O394" s="289"/>
      <c r="P394" s="12"/>
    </row>
    <row r="395" spans="2:16" outlineLevel="2" x14ac:dyDescent="0.25">
      <c r="B395" s="65"/>
      <c r="C395" s="61" t="s">
        <v>388</v>
      </c>
      <c r="D395" s="62"/>
      <c r="E395" s="62"/>
      <c r="F395" s="52" t="s">
        <v>389</v>
      </c>
      <c r="G395" s="289">
        <f t="shared" si="31"/>
        <v>0</v>
      </c>
      <c r="H395" s="12"/>
      <c r="I395" s="313"/>
      <c r="J395" s="12"/>
      <c r="K395" s="313"/>
      <c r="L395" s="12"/>
      <c r="M395" s="313"/>
      <c r="N395" s="12"/>
      <c r="O395" s="313"/>
      <c r="P395" s="12"/>
    </row>
    <row r="396" spans="2:16" outlineLevel="2" x14ac:dyDescent="0.25">
      <c r="B396" s="65"/>
      <c r="C396" s="61" t="s">
        <v>390</v>
      </c>
      <c r="D396" s="62"/>
      <c r="E396" s="62"/>
      <c r="F396" s="52" t="s">
        <v>391</v>
      </c>
      <c r="G396" s="289">
        <f t="shared" si="31"/>
        <v>0</v>
      </c>
      <c r="H396" s="12"/>
      <c r="I396" s="313"/>
      <c r="J396" s="12"/>
      <c r="K396" s="313"/>
      <c r="L396" s="12"/>
      <c r="M396" s="313"/>
      <c r="N396" s="12"/>
      <c r="O396" s="313"/>
      <c r="P396" s="12"/>
    </row>
    <row r="397" spans="2:16" outlineLevel="2" x14ac:dyDescent="0.25">
      <c r="B397" s="65"/>
      <c r="C397" s="61" t="s">
        <v>392</v>
      </c>
      <c r="D397" s="62"/>
      <c r="E397" s="62"/>
      <c r="F397" s="52" t="s">
        <v>393</v>
      </c>
      <c r="G397" s="289">
        <f t="shared" si="31"/>
        <v>0</v>
      </c>
      <c r="H397" s="12"/>
      <c r="I397" s="289">
        <f>I398+I399</f>
        <v>0</v>
      </c>
      <c r="J397" s="12"/>
      <c r="K397" s="289">
        <f>K398+K399</f>
        <v>0</v>
      </c>
      <c r="L397" s="12"/>
      <c r="M397" s="289">
        <f>M398+M399</f>
        <v>0</v>
      </c>
      <c r="N397" s="12"/>
      <c r="O397" s="289">
        <f>O398+O399</f>
        <v>0</v>
      </c>
      <c r="P397" s="12"/>
    </row>
    <row r="398" spans="2:16" outlineLevel="3" x14ac:dyDescent="0.25">
      <c r="B398" s="65"/>
      <c r="C398" s="61"/>
      <c r="D398" s="61" t="s">
        <v>394</v>
      </c>
      <c r="E398" s="61"/>
      <c r="F398" s="52" t="s">
        <v>395</v>
      </c>
      <c r="G398" s="289">
        <f t="shared" si="31"/>
        <v>0</v>
      </c>
      <c r="H398" s="12"/>
      <c r="I398" s="313"/>
      <c r="J398" s="12"/>
      <c r="K398" s="313"/>
      <c r="L398" s="12"/>
      <c r="M398" s="313"/>
      <c r="N398" s="12"/>
      <c r="O398" s="313"/>
      <c r="P398" s="12"/>
    </row>
    <row r="399" spans="2:16" outlineLevel="3" x14ac:dyDescent="0.25">
      <c r="B399" s="65"/>
      <c r="C399" s="61"/>
      <c r="D399" s="61" t="s">
        <v>396</v>
      </c>
      <c r="E399" s="61"/>
      <c r="F399" s="52" t="s">
        <v>397</v>
      </c>
      <c r="G399" s="289">
        <f t="shared" ref="G399:G462" si="32">SUM(I399,K399,M399,O399)</f>
        <v>0</v>
      </c>
      <c r="H399" s="12"/>
      <c r="I399" s="313"/>
      <c r="J399" s="12"/>
      <c r="K399" s="313"/>
      <c r="L399" s="12"/>
      <c r="M399" s="313"/>
      <c r="N399" s="12"/>
      <c r="O399" s="313"/>
      <c r="P399" s="12"/>
    </row>
    <row r="400" spans="2:16" ht="15.75" customHeight="1" x14ac:dyDescent="0.25">
      <c r="B400" s="139" t="s">
        <v>398</v>
      </c>
      <c r="C400" s="139"/>
      <c r="D400" s="135"/>
      <c r="E400" s="95"/>
      <c r="F400" s="34" t="s">
        <v>399</v>
      </c>
      <c r="G400" s="289">
        <f t="shared" si="32"/>
        <v>0</v>
      </c>
      <c r="H400" s="58"/>
      <c r="I400" s="289">
        <f>SUM(I401,I405,I412,I415)</f>
        <v>0</v>
      </c>
      <c r="J400" s="58"/>
      <c r="K400" s="289">
        <f>SUM(K401,K405,K412,K415)</f>
        <v>0</v>
      </c>
      <c r="L400" s="58"/>
      <c r="M400" s="289">
        <f>SUM(M401,M405,M412,M415)</f>
        <v>0</v>
      </c>
      <c r="N400" s="58"/>
      <c r="O400" s="289">
        <f>SUM(O401,O405,O412,O415)</f>
        <v>0</v>
      </c>
      <c r="P400" s="58"/>
    </row>
    <row r="401" spans="2:16" ht="15.75" customHeight="1" outlineLevel="1" x14ac:dyDescent="0.25">
      <c r="B401" s="139" t="s">
        <v>400</v>
      </c>
      <c r="C401" s="139"/>
      <c r="D401" s="135"/>
      <c r="E401" s="95"/>
      <c r="F401" s="34" t="s">
        <v>401</v>
      </c>
      <c r="G401" s="289">
        <f t="shared" si="32"/>
        <v>0</v>
      </c>
      <c r="H401" s="12"/>
      <c r="I401" s="289">
        <f>I403</f>
        <v>0</v>
      </c>
      <c r="J401" s="12"/>
      <c r="K401" s="289">
        <f>K403</f>
        <v>0</v>
      </c>
      <c r="L401" s="12"/>
      <c r="M401" s="289">
        <f>M403</f>
        <v>0</v>
      </c>
      <c r="N401" s="12"/>
      <c r="O401" s="289">
        <f>O403</f>
        <v>0</v>
      </c>
      <c r="P401" s="12"/>
    </row>
    <row r="402" spans="2:16" outlineLevel="2" x14ac:dyDescent="0.25">
      <c r="B402" s="154" t="s">
        <v>254</v>
      </c>
      <c r="C402" s="35"/>
      <c r="D402" s="35"/>
      <c r="E402" s="35"/>
      <c r="F402" s="34"/>
      <c r="G402" s="289">
        <f t="shared" si="32"/>
        <v>0</v>
      </c>
      <c r="H402" s="12"/>
      <c r="I402" s="289"/>
      <c r="J402" s="12"/>
      <c r="K402" s="289"/>
      <c r="L402" s="12"/>
      <c r="M402" s="289"/>
      <c r="N402" s="12"/>
      <c r="O402" s="289"/>
      <c r="P402" s="12"/>
    </row>
    <row r="403" spans="2:16" outlineLevel="2" collapsed="1" x14ac:dyDescent="0.25">
      <c r="B403" s="65"/>
      <c r="C403" s="61" t="s">
        <v>402</v>
      </c>
      <c r="D403" s="19"/>
      <c r="E403" s="19"/>
      <c r="F403" s="34" t="s">
        <v>403</v>
      </c>
      <c r="G403" s="289">
        <f t="shared" si="32"/>
        <v>0</v>
      </c>
      <c r="H403" s="12"/>
      <c r="I403" s="289">
        <f>I404</f>
        <v>0</v>
      </c>
      <c r="J403" s="12"/>
      <c r="K403" s="289">
        <f>K404</f>
        <v>0</v>
      </c>
      <c r="L403" s="12"/>
      <c r="M403" s="289">
        <f>M404</f>
        <v>0</v>
      </c>
      <c r="N403" s="12"/>
      <c r="O403" s="289">
        <f>O404</f>
        <v>0</v>
      </c>
      <c r="P403" s="12"/>
    </row>
    <row r="404" spans="2:16" outlineLevel="2" x14ac:dyDescent="0.25">
      <c r="B404" s="65"/>
      <c r="C404" s="61"/>
      <c r="D404" s="63" t="s">
        <v>404</v>
      </c>
      <c r="E404" s="63"/>
      <c r="F404" s="34" t="s">
        <v>405</v>
      </c>
      <c r="G404" s="289">
        <f t="shared" si="32"/>
        <v>0</v>
      </c>
      <c r="H404" s="12"/>
      <c r="I404" s="313"/>
      <c r="J404" s="12"/>
      <c r="K404" s="313"/>
      <c r="L404" s="12"/>
      <c r="M404" s="313"/>
      <c r="N404" s="12"/>
      <c r="O404" s="313"/>
      <c r="P404" s="12"/>
    </row>
    <row r="405" spans="2:16" ht="15.75" customHeight="1" outlineLevel="1" x14ac:dyDescent="0.25">
      <c r="B405" s="139" t="s">
        <v>406</v>
      </c>
      <c r="C405" s="139"/>
      <c r="D405" s="135"/>
      <c r="E405" s="95"/>
      <c r="F405" s="34" t="s">
        <v>407</v>
      </c>
      <c r="G405" s="289">
        <f t="shared" si="32"/>
        <v>0</v>
      </c>
      <c r="H405" s="12"/>
      <c r="I405" s="289">
        <f>SUM(I407,I410,I411)</f>
        <v>0</v>
      </c>
      <c r="J405" s="12"/>
      <c r="K405" s="289">
        <f>SUM(K407,K410,K411)</f>
        <v>0</v>
      </c>
      <c r="L405" s="12"/>
      <c r="M405" s="289">
        <f>SUM(M407,M410,M411)</f>
        <v>0</v>
      </c>
      <c r="N405" s="12"/>
      <c r="O405" s="289">
        <f>SUM(O407,O410,O411)</f>
        <v>0</v>
      </c>
      <c r="P405" s="12"/>
    </row>
    <row r="406" spans="2:16" outlineLevel="2" x14ac:dyDescent="0.25">
      <c r="B406" s="154" t="s">
        <v>254</v>
      </c>
      <c r="C406" s="35"/>
      <c r="D406" s="35"/>
      <c r="E406" s="35"/>
      <c r="F406" s="34"/>
      <c r="G406" s="289">
        <f t="shared" si="32"/>
        <v>0</v>
      </c>
      <c r="H406" s="12"/>
      <c r="I406" s="289"/>
      <c r="J406" s="12"/>
      <c r="K406" s="289"/>
      <c r="L406" s="12"/>
      <c r="M406" s="289"/>
      <c r="N406" s="12"/>
      <c r="O406" s="289"/>
      <c r="P406" s="12"/>
    </row>
    <row r="407" spans="2:16" outlineLevel="2" x14ac:dyDescent="0.25">
      <c r="B407" s="154"/>
      <c r="C407" s="52" t="s">
        <v>408</v>
      </c>
      <c r="D407" s="35"/>
      <c r="E407" s="35"/>
      <c r="F407" s="34" t="s">
        <v>409</v>
      </c>
      <c r="G407" s="289">
        <f t="shared" si="32"/>
        <v>0</v>
      </c>
      <c r="H407" s="12"/>
      <c r="I407" s="289">
        <f>SUM(I408:I409)</f>
        <v>0</v>
      </c>
      <c r="J407" s="12"/>
      <c r="K407" s="289">
        <f>SUM(K408:K409)</f>
        <v>0</v>
      </c>
      <c r="L407" s="12"/>
      <c r="M407" s="289">
        <f>SUM(M408:M409)</f>
        <v>0</v>
      </c>
      <c r="N407" s="12"/>
      <c r="O407" s="289">
        <f>SUM(O408:O409)</f>
        <v>0</v>
      </c>
      <c r="P407" s="12"/>
    </row>
    <row r="408" spans="2:16" outlineLevel="3" x14ac:dyDescent="0.25">
      <c r="B408" s="154"/>
      <c r="C408" s="35"/>
      <c r="D408" s="52" t="s">
        <v>410</v>
      </c>
      <c r="E408" s="52"/>
      <c r="F408" s="34" t="s">
        <v>411</v>
      </c>
      <c r="G408" s="289">
        <f t="shared" si="32"/>
        <v>0</v>
      </c>
      <c r="H408" s="12"/>
      <c r="I408" s="313"/>
      <c r="J408" s="12"/>
      <c r="K408" s="313"/>
      <c r="L408" s="12"/>
      <c r="M408" s="313"/>
      <c r="N408" s="12"/>
      <c r="O408" s="313"/>
      <c r="P408" s="12"/>
    </row>
    <row r="409" spans="2:16" outlineLevel="3" x14ac:dyDescent="0.25">
      <c r="B409" s="65"/>
      <c r="C409" s="19"/>
      <c r="D409" s="19" t="s">
        <v>412</v>
      </c>
      <c r="E409" s="19"/>
      <c r="F409" s="34" t="s">
        <v>413</v>
      </c>
      <c r="G409" s="289">
        <f t="shared" si="32"/>
        <v>0</v>
      </c>
      <c r="H409" s="12"/>
      <c r="I409" s="313"/>
      <c r="J409" s="12"/>
      <c r="K409" s="313"/>
      <c r="L409" s="12"/>
      <c r="M409" s="313"/>
      <c r="N409" s="12"/>
      <c r="O409" s="313"/>
      <c r="P409" s="12"/>
    </row>
    <row r="410" spans="2:16" outlineLevel="2" x14ac:dyDescent="0.25">
      <c r="B410" s="65"/>
      <c r="C410" s="19" t="s">
        <v>414</v>
      </c>
      <c r="D410" s="19"/>
      <c r="E410" s="61"/>
      <c r="F410" s="34" t="s">
        <v>415</v>
      </c>
      <c r="G410" s="289">
        <f t="shared" si="32"/>
        <v>0</v>
      </c>
      <c r="H410" s="12"/>
      <c r="I410" s="313"/>
      <c r="J410" s="12"/>
      <c r="K410" s="313"/>
      <c r="L410" s="12"/>
      <c r="M410" s="313"/>
      <c r="N410" s="12"/>
      <c r="O410" s="313"/>
      <c r="P410" s="12"/>
    </row>
    <row r="411" spans="2:16" ht="14.25" customHeight="1" outlineLevel="2" x14ac:dyDescent="0.25">
      <c r="B411" s="69"/>
      <c r="C411" s="77" t="s">
        <v>416</v>
      </c>
      <c r="D411" s="93"/>
      <c r="E411" s="77"/>
      <c r="F411" s="170" t="s">
        <v>417</v>
      </c>
      <c r="G411" s="383">
        <f t="shared" si="32"/>
        <v>0</v>
      </c>
      <c r="H411" s="384"/>
      <c r="I411" s="377"/>
      <c r="J411" s="384"/>
      <c r="K411" s="377"/>
      <c r="L411" s="384"/>
      <c r="M411" s="377"/>
      <c r="N411" s="384"/>
      <c r="O411" s="377"/>
      <c r="P411" s="384"/>
    </row>
    <row r="412" spans="2:16" ht="15.6" outlineLevel="1" x14ac:dyDescent="0.3">
      <c r="B412" s="64" t="s">
        <v>418</v>
      </c>
      <c r="C412" s="19"/>
      <c r="D412" s="62"/>
      <c r="E412" s="62"/>
      <c r="F412" s="34" t="s">
        <v>419</v>
      </c>
      <c r="G412" s="378">
        <f t="shared" si="32"/>
        <v>0</v>
      </c>
      <c r="H412" s="385"/>
      <c r="I412" s="378">
        <f>I414</f>
        <v>0</v>
      </c>
      <c r="J412" s="385"/>
      <c r="K412" s="378">
        <f>K414</f>
        <v>0</v>
      </c>
      <c r="L412" s="385"/>
      <c r="M412" s="378">
        <f>M414</f>
        <v>0</v>
      </c>
      <c r="N412" s="385"/>
      <c r="O412" s="378">
        <f>O414</f>
        <v>0</v>
      </c>
      <c r="P412" s="385"/>
    </row>
    <row r="413" spans="2:16" outlineLevel="2" collapsed="1" x14ac:dyDescent="0.25">
      <c r="B413" s="154" t="s">
        <v>254</v>
      </c>
      <c r="C413" s="35"/>
      <c r="D413" s="35"/>
      <c r="E413" s="35"/>
      <c r="F413" s="34"/>
      <c r="G413" s="378">
        <f t="shared" si="32"/>
        <v>0</v>
      </c>
      <c r="H413" s="385"/>
      <c r="I413" s="378"/>
      <c r="J413" s="385"/>
      <c r="K413" s="378"/>
      <c r="L413" s="385"/>
      <c r="M413" s="378"/>
      <c r="N413" s="385"/>
      <c r="O413" s="378"/>
      <c r="P413" s="385"/>
    </row>
    <row r="414" spans="2:16" outlineLevel="2" x14ac:dyDescent="0.25">
      <c r="B414" s="155"/>
      <c r="C414" s="61" t="s">
        <v>420</v>
      </c>
      <c r="D414" s="35"/>
      <c r="E414" s="35"/>
      <c r="F414" s="34" t="s">
        <v>421</v>
      </c>
      <c r="G414" s="378">
        <f t="shared" si="32"/>
        <v>0</v>
      </c>
      <c r="H414" s="385"/>
      <c r="I414" s="377"/>
      <c r="J414" s="385"/>
      <c r="K414" s="377"/>
      <c r="L414" s="385"/>
      <c r="M414" s="377"/>
      <c r="N414" s="385"/>
      <c r="O414" s="377"/>
      <c r="P414" s="385"/>
    </row>
    <row r="415" spans="2:16" ht="15.6" outlineLevel="1" x14ac:dyDescent="0.3">
      <c r="B415" s="64" t="s">
        <v>422</v>
      </c>
      <c r="C415" s="19"/>
      <c r="D415" s="19"/>
      <c r="E415" s="19"/>
      <c r="F415" s="34" t="s">
        <v>423</v>
      </c>
      <c r="G415" s="378">
        <f t="shared" si="32"/>
        <v>0</v>
      </c>
      <c r="H415" s="385"/>
      <c r="I415" s="378">
        <f>I417</f>
        <v>0</v>
      </c>
      <c r="J415" s="385"/>
      <c r="K415" s="378">
        <f>K417</f>
        <v>0</v>
      </c>
      <c r="L415" s="385"/>
      <c r="M415" s="378">
        <f>M417</f>
        <v>0</v>
      </c>
      <c r="N415" s="385"/>
      <c r="O415" s="378">
        <f>O417</f>
        <v>0</v>
      </c>
      <c r="P415" s="385"/>
    </row>
    <row r="416" spans="2:16" outlineLevel="2" x14ac:dyDescent="0.25">
      <c r="B416" s="154" t="s">
        <v>254</v>
      </c>
      <c r="C416" s="35"/>
      <c r="D416" s="35"/>
      <c r="E416" s="35"/>
      <c r="F416" s="34"/>
      <c r="G416" s="378">
        <f t="shared" si="32"/>
        <v>0</v>
      </c>
      <c r="H416" s="385"/>
      <c r="I416" s="378"/>
      <c r="J416" s="385"/>
      <c r="K416" s="378"/>
      <c r="L416" s="385"/>
      <c r="M416" s="378"/>
      <c r="N416" s="385"/>
      <c r="O416" s="378"/>
      <c r="P416" s="385"/>
    </row>
    <row r="417" spans="2:16" outlineLevel="2" x14ac:dyDescent="0.25">
      <c r="B417" s="13"/>
      <c r="C417" s="19" t="s">
        <v>424</v>
      </c>
      <c r="D417" s="63"/>
      <c r="E417" s="63"/>
      <c r="F417" s="34" t="s">
        <v>425</v>
      </c>
      <c r="G417" s="378">
        <f t="shared" si="32"/>
        <v>0</v>
      </c>
      <c r="H417" s="385"/>
      <c r="I417" s="377"/>
      <c r="J417" s="385"/>
      <c r="K417" s="377"/>
      <c r="L417" s="385"/>
      <c r="M417" s="377"/>
      <c r="N417" s="385"/>
      <c r="O417" s="377"/>
      <c r="P417" s="385"/>
    </row>
    <row r="418" spans="2:16" ht="15.6" x14ac:dyDescent="0.25">
      <c r="B418" s="139" t="s">
        <v>426</v>
      </c>
      <c r="C418" s="107"/>
      <c r="D418" s="107"/>
      <c r="E418" s="107"/>
      <c r="F418" s="34" t="s">
        <v>427</v>
      </c>
      <c r="G418" s="378">
        <f t="shared" si="32"/>
        <v>514</v>
      </c>
      <c r="H418" s="385"/>
      <c r="I418" s="378">
        <f>IF(I421&lt;0,I421,MAX(I419:I421))</f>
        <v>565</v>
      </c>
      <c r="J418" s="385"/>
      <c r="K418" s="378">
        <f>IF(K421&lt;0,K421,MAX(K419:K421))</f>
        <v>31</v>
      </c>
      <c r="L418" s="385"/>
      <c r="M418" s="378">
        <f>IF(M421&lt;0,M421,MAX(M419:M421))</f>
        <v>97</v>
      </c>
      <c r="N418" s="385"/>
      <c r="O418" s="378">
        <f>IF(O421&lt;0,O421,MAX(O419:O421))</f>
        <v>-179</v>
      </c>
      <c r="P418" s="385"/>
    </row>
    <row r="419" spans="2:16" outlineLevel="1" x14ac:dyDescent="0.25">
      <c r="B419" s="71" t="s">
        <v>451</v>
      </c>
      <c r="C419" s="35"/>
      <c r="D419" s="35"/>
      <c r="E419" s="35"/>
      <c r="F419" s="52" t="s">
        <v>429</v>
      </c>
      <c r="G419" s="378">
        <f t="shared" si="32"/>
        <v>693</v>
      </c>
      <c r="H419" s="385"/>
      <c r="I419" s="378">
        <f>I420</f>
        <v>565</v>
      </c>
      <c r="J419" s="385"/>
      <c r="K419" s="378">
        <f>K420</f>
        <v>31</v>
      </c>
      <c r="L419" s="385"/>
      <c r="M419" s="378">
        <f>M420</f>
        <v>97</v>
      </c>
      <c r="N419" s="385"/>
      <c r="O419" s="378">
        <f>O420</f>
        <v>0</v>
      </c>
      <c r="P419" s="385"/>
    </row>
    <row r="420" spans="2:16" ht="14.25" customHeight="1" outlineLevel="2" x14ac:dyDescent="0.25">
      <c r="B420" s="78"/>
      <c r="C420" s="53" t="s">
        <v>430</v>
      </c>
      <c r="D420" s="30"/>
      <c r="E420" s="39"/>
      <c r="F420" s="39" t="s">
        <v>431</v>
      </c>
      <c r="G420" s="383">
        <f>SUM(I420,K420,M420,O420)</f>
        <v>693</v>
      </c>
      <c r="H420" s="384"/>
      <c r="I420" s="385">
        <f>IF(I320&gt;I259,0,IF(I320&lt;I259,I259-I320,0))</f>
        <v>565</v>
      </c>
      <c r="J420" s="384"/>
      <c r="K420" s="385">
        <f>IF(K320&gt;K259,0,IF(K320&lt;K259,K259-K320,0))</f>
        <v>31</v>
      </c>
      <c r="L420" s="384"/>
      <c r="M420" s="385">
        <f>IF(M320&gt;M259,0,IF(M320&lt;M259,M259-M320,0))</f>
        <v>97</v>
      </c>
      <c r="N420" s="384"/>
      <c r="O420" s="385">
        <f>IF(O320&gt;O259,0,IF(O320&lt;O259,O259-O320,0))</f>
        <v>0</v>
      </c>
      <c r="P420" s="384"/>
    </row>
    <row r="421" spans="2:16" ht="16.2" outlineLevel="1" collapsed="1" x14ac:dyDescent="0.25">
      <c r="B421" s="156" t="s">
        <v>452</v>
      </c>
      <c r="C421" s="19"/>
      <c r="D421" s="19"/>
      <c r="E421" s="19"/>
      <c r="F421" s="52" t="s">
        <v>435</v>
      </c>
      <c r="G421" s="378">
        <f t="shared" si="32"/>
        <v>-179</v>
      </c>
      <c r="H421" s="385"/>
      <c r="I421" s="378">
        <f>I422</f>
        <v>0</v>
      </c>
      <c r="J421" s="385"/>
      <c r="K421" s="378">
        <f>K422</f>
        <v>0</v>
      </c>
      <c r="L421" s="385"/>
      <c r="M421" s="378">
        <f>M422</f>
        <v>0</v>
      </c>
      <c r="N421" s="385"/>
      <c r="O421" s="378">
        <f>O422</f>
        <v>-179</v>
      </c>
      <c r="P421" s="385"/>
    </row>
    <row r="422" spans="2:16" ht="14.25" customHeight="1" outlineLevel="1" x14ac:dyDescent="0.25">
      <c r="B422" s="75"/>
      <c r="C422" s="45" t="s">
        <v>436</v>
      </c>
      <c r="D422" s="94"/>
      <c r="E422" s="45"/>
      <c r="F422" s="46" t="s">
        <v>437</v>
      </c>
      <c r="G422" s="386">
        <f t="shared" si="32"/>
        <v>-179</v>
      </c>
      <c r="H422" s="387"/>
      <c r="I422" s="388">
        <f>IF(I320&gt;I259,I259-I320,0)</f>
        <v>0</v>
      </c>
      <c r="J422" s="387"/>
      <c r="K422" s="388">
        <f>IF(K320&gt;K259,K259-K320,0)</f>
        <v>0</v>
      </c>
      <c r="L422" s="387"/>
      <c r="M422" s="388">
        <f>IF(M320&gt;M259,M259-M320,0)</f>
        <v>0</v>
      </c>
      <c r="N422" s="387"/>
      <c r="O422" s="388">
        <f>IF(O320&gt;O259,O259-O320,0)</f>
        <v>-179</v>
      </c>
      <c r="P422" s="387"/>
    </row>
    <row r="423" spans="2:16" ht="18" customHeight="1" x14ac:dyDescent="0.3">
      <c r="B423" s="277" t="s">
        <v>453</v>
      </c>
      <c r="C423" s="277"/>
      <c r="D423" s="278"/>
      <c r="E423" s="279"/>
      <c r="F423" s="274" t="s">
        <v>454</v>
      </c>
      <c r="G423" s="376">
        <f>SUM(I423,K423,M423,O423)</f>
        <v>0</v>
      </c>
      <c r="H423" s="389" t="s">
        <v>20</v>
      </c>
      <c r="I423" s="376">
        <f>SUM(I424,I429,I433,I438)</f>
        <v>0</v>
      </c>
      <c r="J423" s="389" t="s">
        <v>20</v>
      </c>
      <c r="K423" s="376">
        <f>SUM(K424,K429,K433,K438)</f>
        <v>0</v>
      </c>
      <c r="L423" s="389" t="s">
        <v>20</v>
      </c>
      <c r="M423" s="376">
        <f>SUM(M424,M429,M433,M438)</f>
        <v>0</v>
      </c>
      <c r="N423" s="389" t="s">
        <v>20</v>
      </c>
      <c r="O423" s="376">
        <f>SUM(O424,O429,O433,O438)</f>
        <v>0</v>
      </c>
      <c r="P423" s="389" t="s">
        <v>20</v>
      </c>
    </row>
    <row r="424" spans="2:16" x14ac:dyDescent="0.25">
      <c r="B424" s="13" t="s">
        <v>455</v>
      </c>
      <c r="C424" s="14"/>
      <c r="D424" s="14"/>
      <c r="E424" s="14"/>
      <c r="F424" s="17" t="s">
        <v>17</v>
      </c>
      <c r="G424" s="378">
        <f t="shared" si="32"/>
        <v>0</v>
      </c>
      <c r="H424" s="390" t="s">
        <v>20</v>
      </c>
      <c r="I424" s="378">
        <f>I425</f>
        <v>0</v>
      </c>
      <c r="J424" s="390" t="s">
        <v>20</v>
      </c>
      <c r="K424" s="378">
        <f>K425</f>
        <v>0</v>
      </c>
      <c r="L424" s="390" t="s">
        <v>20</v>
      </c>
      <c r="M424" s="378">
        <f>M425</f>
        <v>0</v>
      </c>
      <c r="N424" s="390" t="s">
        <v>20</v>
      </c>
      <c r="O424" s="378">
        <f>O425</f>
        <v>0</v>
      </c>
      <c r="P424" s="390" t="s">
        <v>20</v>
      </c>
    </row>
    <row r="425" spans="2:16" outlineLevel="1" x14ac:dyDescent="0.25">
      <c r="B425" s="18" t="s">
        <v>456</v>
      </c>
      <c r="C425" s="21"/>
      <c r="D425" s="19"/>
      <c r="E425" s="19"/>
      <c r="F425" s="17" t="s">
        <v>30</v>
      </c>
      <c r="G425" s="378">
        <f t="shared" si="32"/>
        <v>0</v>
      </c>
      <c r="H425" s="390" t="s">
        <v>20</v>
      </c>
      <c r="I425" s="378">
        <f>I426</f>
        <v>0</v>
      </c>
      <c r="J425" s="390" t="s">
        <v>20</v>
      </c>
      <c r="K425" s="378">
        <f>K426</f>
        <v>0</v>
      </c>
      <c r="L425" s="390" t="s">
        <v>20</v>
      </c>
      <c r="M425" s="378">
        <f>M426</f>
        <v>0</v>
      </c>
      <c r="N425" s="390" t="s">
        <v>20</v>
      </c>
      <c r="O425" s="378">
        <f>O426</f>
        <v>0</v>
      </c>
      <c r="P425" s="390" t="s">
        <v>20</v>
      </c>
    </row>
    <row r="426" spans="2:16" outlineLevel="1" collapsed="1" x14ac:dyDescent="0.25">
      <c r="B426" s="18" t="s">
        <v>457</v>
      </c>
      <c r="C426" s="19"/>
      <c r="D426" s="19"/>
      <c r="E426" s="19"/>
      <c r="F426" s="34" t="s">
        <v>54</v>
      </c>
      <c r="G426" s="378">
        <f t="shared" si="32"/>
        <v>0</v>
      </c>
      <c r="H426" s="390" t="s">
        <v>20</v>
      </c>
      <c r="I426" s="378">
        <f>I427</f>
        <v>0</v>
      </c>
      <c r="J426" s="390" t="s">
        <v>20</v>
      </c>
      <c r="K426" s="378">
        <f>K427</f>
        <v>0</v>
      </c>
      <c r="L426" s="390" t="s">
        <v>20</v>
      </c>
      <c r="M426" s="378">
        <f>M427</f>
        <v>0</v>
      </c>
      <c r="N426" s="390" t="s">
        <v>20</v>
      </c>
      <c r="O426" s="378">
        <f>O427</f>
        <v>0</v>
      </c>
      <c r="P426" s="390" t="s">
        <v>20</v>
      </c>
    </row>
    <row r="427" spans="2:16" outlineLevel="1" collapsed="1" x14ac:dyDescent="0.25">
      <c r="B427" s="18" t="s">
        <v>458</v>
      </c>
      <c r="C427" s="34"/>
      <c r="D427" s="34"/>
      <c r="E427" s="34"/>
      <c r="F427" s="15" t="s">
        <v>97</v>
      </c>
      <c r="G427" s="378">
        <f t="shared" si="32"/>
        <v>0</v>
      </c>
      <c r="H427" s="390" t="s">
        <v>20</v>
      </c>
      <c r="I427" s="378">
        <f>I428</f>
        <v>0</v>
      </c>
      <c r="J427" s="390" t="s">
        <v>20</v>
      </c>
      <c r="K427" s="378">
        <f>K428</f>
        <v>0</v>
      </c>
      <c r="L427" s="390" t="s">
        <v>20</v>
      </c>
      <c r="M427" s="378">
        <f>M428</f>
        <v>0</v>
      </c>
      <c r="N427" s="390" t="s">
        <v>20</v>
      </c>
      <c r="O427" s="378">
        <f>O428</f>
        <v>0</v>
      </c>
      <c r="P427" s="390" t="s">
        <v>20</v>
      </c>
    </row>
    <row r="428" spans="2:16" outlineLevel="1" x14ac:dyDescent="0.25">
      <c r="B428" s="156"/>
      <c r="C428" s="19" t="s">
        <v>102</v>
      </c>
      <c r="D428" s="19"/>
      <c r="E428" s="19"/>
      <c r="F428" s="15" t="s">
        <v>103</v>
      </c>
      <c r="G428" s="378">
        <f t="shared" si="32"/>
        <v>0</v>
      </c>
      <c r="H428" s="390" t="s">
        <v>20</v>
      </c>
      <c r="I428" s="378"/>
      <c r="J428" s="390" t="s">
        <v>20</v>
      </c>
      <c r="K428" s="378"/>
      <c r="L428" s="390" t="s">
        <v>20</v>
      </c>
      <c r="M428" s="378"/>
      <c r="N428" s="390" t="s">
        <v>20</v>
      </c>
      <c r="O428" s="378"/>
      <c r="P428" s="390" t="s">
        <v>20</v>
      </c>
    </row>
    <row r="429" spans="2:16" x14ac:dyDescent="0.25">
      <c r="B429" s="148" t="s">
        <v>106</v>
      </c>
      <c r="C429" s="130"/>
      <c r="D429" s="114"/>
      <c r="E429" s="114"/>
      <c r="F429" s="17" t="s">
        <v>107</v>
      </c>
      <c r="G429" s="289">
        <f t="shared" si="32"/>
        <v>0</v>
      </c>
      <c r="H429" s="16" t="s">
        <v>20</v>
      </c>
      <c r="I429" s="289">
        <f>I430</f>
        <v>0</v>
      </c>
      <c r="J429" s="16" t="s">
        <v>20</v>
      </c>
      <c r="K429" s="289">
        <f>K430</f>
        <v>0</v>
      </c>
      <c r="L429" s="16" t="s">
        <v>20</v>
      </c>
      <c r="M429" s="289">
        <f>M430</f>
        <v>0</v>
      </c>
      <c r="N429" s="16" t="s">
        <v>20</v>
      </c>
      <c r="O429" s="289">
        <f>O430</f>
        <v>0</v>
      </c>
      <c r="P429" s="16" t="s">
        <v>20</v>
      </c>
    </row>
    <row r="430" spans="2:16" outlineLevel="1" collapsed="1" x14ac:dyDescent="0.25">
      <c r="B430" s="148" t="s">
        <v>108</v>
      </c>
      <c r="C430" s="52"/>
      <c r="D430" s="19"/>
      <c r="E430" s="19"/>
      <c r="F430" s="15" t="s">
        <v>109</v>
      </c>
      <c r="G430" s="289">
        <f t="shared" si="32"/>
        <v>0</v>
      </c>
      <c r="H430" s="16" t="s">
        <v>20</v>
      </c>
      <c r="I430" s="289">
        <f>I431+I432</f>
        <v>0</v>
      </c>
      <c r="J430" s="16" t="s">
        <v>20</v>
      </c>
      <c r="K430" s="289">
        <f>K431+K432</f>
        <v>0</v>
      </c>
      <c r="L430" s="16" t="s">
        <v>20</v>
      </c>
      <c r="M430" s="289">
        <f>M431+M432</f>
        <v>0</v>
      </c>
      <c r="N430" s="16" t="s">
        <v>20</v>
      </c>
      <c r="O430" s="289">
        <f>O431+O432</f>
        <v>0</v>
      </c>
      <c r="P430" s="16" t="s">
        <v>20</v>
      </c>
    </row>
    <row r="431" spans="2:16" outlineLevel="1" x14ac:dyDescent="0.25">
      <c r="B431" s="148"/>
      <c r="C431" s="19" t="s">
        <v>110</v>
      </c>
      <c r="D431" s="52"/>
      <c r="E431" s="52"/>
      <c r="F431" s="15" t="s">
        <v>111</v>
      </c>
      <c r="G431" s="289">
        <f t="shared" si="32"/>
        <v>0</v>
      </c>
      <c r="H431" s="16" t="s">
        <v>20</v>
      </c>
      <c r="I431" s="289"/>
      <c r="J431" s="16" t="s">
        <v>20</v>
      </c>
      <c r="K431" s="289"/>
      <c r="L431" s="16" t="s">
        <v>20</v>
      </c>
      <c r="M431" s="289"/>
      <c r="N431" s="16" t="s">
        <v>20</v>
      </c>
      <c r="O431" s="289"/>
      <c r="P431" s="16" t="s">
        <v>20</v>
      </c>
    </row>
    <row r="432" spans="2:16" outlineLevel="1" x14ac:dyDescent="0.25">
      <c r="B432" s="148"/>
      <c r="C432" s="19" t="s">
        <v>112</v>
      </c>
      <c r="D432" s="52"/>
      <c r="E432" s="52"/>
      <c r="F432" s="15" t="s">
        <v>113</v>
      </c>
      <c r="G432" s="289">
        <f t="shared" si="32"/>
        <v>0</v>
      </c>
      <c r="H432" s="16" t="s">
        <v>20</v>
      </c>
      <c r="I432" s="289"/>
      <c r="J432" s="16" t="s">
        <v>20</v>
      </c>
      <c r="K432" s="289"/>
      <c r="L432" s="16" t="s">
        <v>20</v>
      </c>
      <c r="M432" s="289"/>
      <c r="N432" s="16" t="s">
        <v>20</v>
      </c>
      <c r="O432" s="289"/>
      <c r="P432" s="16" t="s">
        <v>20</v>
      </c>
    </row>
    <row r="433" spans="2:16" x14ac:dyDescent="0.25">
      <c r="B433" s="38" t="s">
        <v>459</v>
      </c>
      <c r="C433" s="79"/>
      <c r="D433" s="115"/>
      <c r="E433" s="115"/>
      <c r="F433" s="80" t="s">
        <v>115</v>
      </c>
      <c r="G433" s="289">
        <f t="shared" si="32"/>
        <v>0</v>
      </c>
      <c r="H433" s="32" t="s">
        <v>20</v>
      </c>
      <c r="I433" s="289">
        <f>I434</f>
        <v>0</v>
      </c>
      <c r="J433" s="32" t="s">
        <v>20</v>
      </c>
      <c r="K433" s="289">
        <f>K434</f>
        <v>0</v>
      </c>
      <c r="L433" s="32" t="s">
        <v>20</v>
      </c>
      <c r="M433" s="289">
        <f>M434</f>
        <v>0</v>
      </c>
      <c r="N433" s="32" t="s">
        <v>20</v>
      </c>
      <c r="O433" s="289">
        <f>O434</f>
        <v>0</v>
      </c>
      <c r="P433" s="32" t="s">
        <v>20</v>
      </c>
    </row>
    <row r="434" spans="2:16" ht="15" customHeight="1" outlineLevel="1" collapsed="1" x14ac:dyDescent="0.25">
      <c r="B434" s="151" t="s">
        <v>460</v>
      </c>
      <c r="C434" s="151"/>
      <c r="D434" s="37"/>
      <c r="E434" s="101"/>
      <c r="F434" s="15" t="s">
        <v>117</v>
      </c>
      <c r="G434" s="32">
        <f t="shared" si="32"/>
        <v>0</v>
      </c>
      <c r="H434" s="16" t="s">
        <v>20</v>
      </c>
      <c r="I434" s="32">
        <f>I435</f>
        <v>0</v>
      </c>
      <c r="J434" s="16" t="s">
        <v>20</v>
      </c>
      <c r="K434" s="32">
        <f>K435</f>
        <v>0</v>
      </c>
      <c r="L434" s="16" t="s">
        <v>20</v>
      </c>
      <c r="M434" s="32">
        <f>M435</f>
        <v>0</v>
      </c>
      <c r="N434" s="16" t="s">
        <v>20</v>
      </c>
      <c r="O434" s="32">
        <f>O435</f>
        <v>0</v>
      </c>
      <c r="P434" s="16" t="s">
        <v>20</v>
      </c>
    </row>
    <row r="435" spans="2:16" ht="15" customHeight="1" outlineLevel="1" x14ac:dyDescent="0.25">
      <c r="B435" s="151"/>
      <c r="C435" s="79" t="s">
        <v>461</v>
      </c>
      <c r="D435" s="124"/>
      <c r="E435" s="102"/>
      <c r="F435" s="15" t="s">
        <v>119</v>
      </c>
      <c r="G435" s="14">
        <f t="shared" si="32"/>
        <v>0</v>
      </c>
      <c r="H435" s="16" t="s">
        <v>20</v>
      </c>
      <c r="I435" s="14">
        <v>0</v>
      </c>
      <c r="J435" s="16" t="s">
        <v>20</v>
      </c>
      <c r="K435" s="14">
        <v>0</v>
      </c>
      <c r="L435" s="16" t="s">
        <v>20</v>
      </c>
      <c r="M435" s="14">
        <v>0</v>
      </c>
      <c r="N435" s="16" t="s">
        <v>20</v>
      </c>
      <c r="O435" s="14">
        <v>0</v>
      </c>
      <c r="P435" s="16" t="s">
        <v>20</v>
      </c>
    </row>
    <row r="436" spans="2:16" outlineLevel="1" x14ac:dyDescent="0.25">
      <c r="B436" s="151"/>
      <c r="C436" s="125"/>
      <c r="D436" s="103" t="s">
        <v>122</v>
      </c>
      <c r="E436" s="103"/>
      <c r="F436" s="15" t="s">
        <v>123</v>
      </c>
      <c r="G436" s="14">
        <f t="shared" si="32"/>
        <v>0</v>
      </c>
      <c r="H436" s="27" t="s">
        <v>20</v>
      </c>
      <c r="I436" s="14" t="s">
        <v>43</v>
      </c>
      <c r="J436" s="27" t="s">
        <v>20</v>
      </c>
      <c r="K436" s="14" t="s">
        <v>43</v>
      </c>
      <c r="L436" s="27" t="s">
        <v>20</v>
      </c>
      <c r="M436" s="14" t="s">
        <v>43</v>
      </c>
      <c r="N436" s="27" t="s">
        <v>20</v>
      </c>
      <c r="O436" s="14" t="s">
        <v>43</v>
      </c>
      <c r="P436" s="27" t="s">
        <v>20</v>
      </c>
    </row>
    <row r="437" spans="2:16" ht="15" customHeight="1" outlineLevel="1" x14ac:dyDescent="0.25">
      <c r="B437" s="38"/>
      <c r="C437" s="29" t="s">
        <v>124</v>
      </c>
      <c r="D437" s="92"/>
      <c r="E437" s="70"/>
      <c r="F437" s="39" t="s">
        <v>125</v>
      </c>
      <c r="G437" s="32">
        <f t="shared" si="32"/>
        <v>0</v>
      </c>
      <c r="H437" s="32" t="s">
        <v>43</v>
      </c>
      <c r="I437" s="32" t="s">
        <v>43</v>
      </c>
      <c r="J437" s="32" t="s">
        <v>43</v>
      </c>
      <c r="K437" s="32" t="s">
        <v>43</v>
      </c>
      <c r="L437" s="32" t="s">
        <v>43</v>
      </c>
      <c r="M437" s="32" t="s">
        <v>43</v>
      </c>
      <c r="N437" s="32" t="s">
        <v>43</v>
      </c>
      <c r="O437" s="32" t="s">
        <v>43</v>
      </c>
      <c r="P437" s="32" t="s">
        <v>43</v>
      </c>
    </row>
    <row r="438" spans="2:16" x14ac:dyDescent="0.25">
      <c r="B438" s="18" t="s">
        <v>489</v>
      </c>
      <c r="C438" s="19"/>
      <c r="D438" s="19"/>
      <c r="E438" s="19"/>
      <c r="F438" s="17" t="s">
        <v>133</v>
      </c>
      <c r="G438" s="289">
        <f t="shared" si="32"/>
        <v>0</v>
      </c>
      <c r="H438" s="16" t="s">
        <v>20</v>
      </c>
      <c r="I438" s="289">
        <f>I439</f>
        <v>0</v>
      </c>
      <c r="J438" s="16" t="s">
        <v>20</v>
      </c>
      <c r="K438" s="289">
        <f>K439</f>
        <v>0</v>
      </c>
      <c r="L438" s="16" t="s">
        <v>20</v>
      </c>
      <c r="M438" s="289">
        <f>M439</f>
        <v>0</v>
      </c>
      <c r="N438" s="16" t="s">
        <v>20</v>
      </c>
      <c r="O438" s="289">
        <f>O439</f>
        <v>0</v>
      </c>
      <c r="P438" s="16" t="s">
        <v>20</v>
      </c>
    </row>
    <row r="439" spans="2:16" ht="15" customHeight="1" outlineLevel="1" x14ac:dyDescent="0.25">
      <c r="B439" s="152" t="s">
        <v>134</v>
      </c>
      <c r="C439" s="152"/>
      <c r="D439" s="132"/>
      <c r="E439" s="105"/>
      <c r="F439" s="17" t="s">
        <v>135</v>
      </c>
      <c r="G439" s="289">
        <f t="shared" si="32"/>
        <v>0</v>
      </c>
      <c r="H439" s="16" t="s">
        <v>20</v>
      </c>
      <c r="I439" s="289">
        <f>I440+I443</f>
        <v>0</v>
      </c>
      <c r="J439" s="16" t="s">
        <v>20</v>
      </c>
      <c r="K439" s="289">
        <f>K440+K443</f>
        <v>0</v>
      </c>
      <c r="L439" s="16" t="s">
        <v>20</v>
      </c>
      <c r="M439" s="289">
        <f>M440+M443</f>
        <v>0</v>
      </c>
      <c r="N439" s="16" t="s">
        <v>20</v>
      </c>
      <c r="O439" s="289">
        <f>O440+O443</f>
        <v>0</v>
      </c>
      <c r="P439" s="16" t="s">
        <v>20</v>
      </c>
    </row>
    <row r="440" spans="2:16" outlineLevel="1" x14ac:dyDescent="0.25">
      <c r="B440" s="18" t="s">
        <v>462</v>
      </c>
      <c r="C440" s="19"/>
      <c r="D440" s="19"/>
      <c r="E440" s="19"/>
      <c r="F440" s="15" t="s">
        <v>137</v>
      </c>
      <c r="G440" s="289">
        <f t="shared" si="32"/>
        <v>0</v>
      </c>
      <c r="H440" s="16" t="s">
        <v>20</v>
      </c>
      <c r="I440" s="289">
        <f>I441+I442</f>
        <v>0</v>
      </c>
      <c r="J440" s="16" t="s">
        <v>20</v>
      </c>
      <c r="K440" s="289">
        <f>K441+K442</f>
        <v>0</v>
      </c>
      <c r="L440" s="16" t="s">
        <v>20</v>
      </c>
      <c r="M440" s="289">
        <f>M441+M442</f>
        <v>0</v>
      </c>
      <c r="N440" s="16" t="s">
        <v>20</v>
      </c>
      <c r="O440" s="289">
        <f>O441+O442</f>
        <v>0</v>
      </c>
      <c r="P440" s="16" t="s">
        <v>20</v>
      </c>
    </row>
    <row r="441" spans="2:16" ht="15" customHeight="1" outlineLevel="2" x14ac:dyDescent="0.25">
      <c r="B441" s="18"/>
      <c r="C441" s="167" t="s">
        <v>140</v>
      </c>
      <c r="D441" s="137"/>
      <c r="E441" s="110"/>
      <c r="F441" s="15" t="s">
        <v>141</v>
      </c>
      <c r="G441" s="289">
        <f t="shared" si="32"/>
        <v>0</v>
      </c>
      <c r="H441" s="16" t="s">
        <v>20</v>
      </c>
      <c r="I441" s="289"/>
      <c r="J441" s="16" t="s">
        <v>20</v>
      </c>
      <c r="K441" s="289"/>
      <c r="L441" s="16" t="s">
        <v>20</v>
      </c>
      <c r="M441" s="289"/>
      <c r="N441" s="16" t="s">
        <v>20</v>
      </c>
      <c r="O441" s="289"/>
      <c r="P441" s="16" t="s">
        <v>20</v>
      </c>
    </row>
    <row r="442" spans="2:16" ht="14.25" customHeight="1" outlineLevel="2" x14ac:dyDescent="0.25">
      <c r="B442" s="40"/>
      <c r="C442" s="19" t="s">
        <v>144</v>
      </c>
      <c r="D442" s="22"/>
      <c r="E442" s="19"/>
      <c r="F442" s="39" t="s">
        <v>145</v>
      </c>
      <c r="G442" s="289">
        <f t="shared" si="32"/>
        <v>0</v>
      </c>
      <c r="H442" s="16" t="s">
        <v>20</v>
      </c>
      <c r="I442" s="289"/>
      <c r="J442" s="16" t="s">
        <v>20</v>
      </c>
      <c r="K442" s="289"/>
      <c r="L442" s="16" t="s">
        <v>20</v>
      </c>
      <c r="M442" s="289"/>
      <c r="N442" s="16" t="s">
        <v>20</v>
      </c>
      <c r="O442" s="289"/>
      <c r="P442" s="16" t="s">
        <v>20</v>
      </c>
    </row>
    <row r="443" spans="2:16" ht="15" customHeight="1" outlineLevel="1" x14ac:dyDescent="0.25">
      <c r="B443" s="161" t="s">
        <v>463</v>
      </c>
      <c r="C443" s="161"/>
      <c r="D443" s="143"/>
      <c r="E443" s="116"/>
      <c r="F443" s="15" t="s">
        <v>147</v>
      </c>
      <c r="G443" s="289">
        <f t="shared" si="32"/>
        <v>0</v>
      </c>
      <c r="H443" s="16" t="s">
        <v>20</v>
      </c>
      <c r="I443" s="289">
        <f>SUM(I444:I457)</f>
        <v>0</v>
      </c>
      <c r="J443" s="16" t="s">
        <v>20</v>
      </c>
      <c r="K443" s="289">
        <f>SUM(K444:K457)</f>
        <v>0</v>
      </c>
      <c r="L443" s="16" t="s">
        <v>20</v>
      </c>
      <c r="M443" s="289">
        <f>SUM(M444:M457)</f>
        <v>0</v>
      </c>
      <c r="N443" s="16" t="s">
        <v>20</v>
      </c>
      <c r="O443" s="289">
        <f>SUM(O444:O457)</f>
        <v>0</v>
      </c>
      <c r="P443" s="16" t="s">
        <v>20</v>
      </c>
    </row>
    <row r="444" spans="2:16" ht="15" customHeight="1" outlineLevel="2" x14ac:dyDescent="0.25">
      <c r="B444" s="18"/>
      <c r="C444" s="19" t="s">
        <v>152</v>
      </c>
      <c r="D444" s="22"/>
      <c r="E444" s="61"/>
      <c r="F444" s="15" t="s">
        <v>153</v>
      </c>
      <c r="G444" s="289">
        <f t="shared" si="32"/>
        <v>0</v>
      </c>
      <c r="H444" s="16" t="s">
        <v>20</v>
      </c>
      <c r="I444" s="289"/>
      <c r="J444" s="16" t="s">
        <v>20</v>
      </c>
      <c r="K444" s="289"/>
      <c r="L444" s="16" t="s">
        <v>20</v>
      </c>
      <c r="M444" s="289"/>
      <c r="N444" s="16" t="s">
        <v>20</v>
      </c>
      <c r="O444" s="289"/>
      <c r="P444" s="16" t="s">
        <v>20</v>
      </c>
    </row>
    <row r="445" spans="2:16" ht="15" customHeight="1" outlineLevel="2" x14ac:dyDescent="0.25">
      <c r="B445" s="18"/>
      <c r="C445" s="19" t="s">
        <v>156</v>
      </c>
      <c r="D445" s="22"/>
      <c r="E445" s="61"/>
      <c r="F445" s="15" t="s">
        <v>157</v>
      </c>
      <c r="G445" s="289">
        <f t="shared" si="32"/>
        <v>0</v>
      </c>
      <c r="H445" s="16" t="s">
        <v>20</v>
      </c>
      <c r="I445" s="289">
        <f>SUM(I446:I448)</f>
        <v>0</v>
      </c>
      <c r="J445" s="16" t="s">
        <v>20</v>
      </c>
      <c r="K445" s="289">
        <f>SUM(K446:K448)</f>
        <v>0</v>
      </c>
      <c r="L445" s="16" t="s">
        <v>20</v>
      </c>
      <c r="M445" s="289">
        <f>SUM(M446:M448)</f>
        <v>0</v>
      </c>
      <c r="N445" s="16" t="s">
        <v>20</v>
      </c>
      <c r="O445" s="289">
        <f>SUM(O446:O448)</f>
        <v>0</v>
      </c>
      <c r="P445" s="16" t="s">
        <v>20</v>
      </c>
    </row>
    <row r="446" spans="2:16" outlineLevel="2" x14ac:dyDescent="0.25">
      <c r="B446" s="18"/>
      <c r="C446" s="61"/>
      <c r="D446" s="19" t="s">
        <v>158</v>
      </c>
      <c r="E446" s="19"/>
      <c r="F446" s="15" t="s">
        <v>159</v>
      </c>
      <c r="G446" s="289">
        <f t="shared" si="32"/>
        <v>0</v>
      </c>
      <c r="H446" s="16" t="s">
        <v>20</v>
      </c>
      <c r="I446" s="289"/>
      <c r="J446" s="16" t="s">
        <v>20</v>
      </c>
      <c r="K446" s="289"/>
      <c r="L446" s="16" t="s">
        <v>20</v>
      </c>
      <c r="M446" s="289"/>
      <c r="N446" s="16" t="s">
        <v>20</v>
      </c>
      <c r="O446" s="289"/>
      <c r="P446" s="16" t="s">
        <v>20</v>
      </c>
    </row>
    <row r="447" spans="2:16" outlineLevel="2" x14ac:dyDescent="0.25">
      <c r="B447" s="18"/>
      <c r="C447" s="61"/>
      <c r="D447" s="19" t="s">
        <v>160</v>
      </c>
      <c r="E447" s="19"/>
      <c r="F447" s="15" t="s">
        <v>161</v>
      </c>
      <c r="G447" s="289">
        <f t="shared" si="32"/>
        <v>0</v>
      </c>
      <c r="H447" s="27" t="s">
        <v>20</v>
      </c>
      <c r="I447" s="289"/>
      <c r="J447" s="27" t="s">
        <v>20</v>
      </c>
      <c r="K447" s="289"/>
      <c r="L447" s="27" t="s">
        <v>20</v>
      </c>
      <c r="M447" s="289"/>
      <c r="N447" s="27" t="s">
        <v>20</v>
      </c>
      <c r="O447" s="289"/>
      <c r="P447" s="27" t="s">
        <v>20</v>
      </c>
    </row>
    <row r="448" spans="2:16" outlineLevel="2" x14ac:dyDescent="0.25">
      <c r="B448" s="18"/>
      <c r="C448" s="61"/>
      <c r="D448" s="19" t="s">
        <v>162</v>
      </c>
      <c r="E448" s="19"/>
      <c r="F448" s="15" t="s">
        <v>163</v>
      </c>
      <c r="G448" s="289">
        <f t="shared" si="32"/>
        <v>0</v>
      </c>
      <c r="H448" s="16" t="s">
        <v>20</v>
      </c>
      <c r="I448" s="289"/>
      <c r="J448" s="16" t="s">
        <v>20</v>
      </c>
      <c r="K448" s="289"/>
      <c r="L448" s="16" t="s">
        <v>20</v>
      </c>
      <c r="M448" s="289"/>
      <c r="N448" s="16" t="s">
        <v>20</v>
      </c>
      <c r="O448" s="289"/>
      <c r="P448" s="16" t="s">
        <v>20</v>
      </c>
    </row>
    <row r="449" spans="2:16" ht="15" customHeight="1" outlineLevel="2" x14ac:dyDescent="0.25">
      <c r="B449" s="18"/>
      <c r="C449" s="19" t="s">
        <v>164</v>
      </c>
      <c r="D449" s="22"/>
      <c r="E449" s="61"/>
      <c r="F449" s="15" t="s">
        <v>165</v>
      </c>
      <c r="G449" s="289">
        <f t="shared" si="32"/>
        <v>0</v>
      </c>
      <c r="H449" s="16" t="s">
        <v>20</v>
      </c>
      <c r="I449" s="289">
        <f>SUM(I450:I452)</f>
        <v>0</v>
      </c>
      <c r="J449" s="16" t="s">
        <v>20</v>
      </c>
      <c r="K449" s="289">
        <f>SUM(K450:K452)</f>
        <v>0</v>
      </c>
      <c r="L449" s="16" t="s">
        <v>20</v>
      </c>
      <c r="M449" s="289">
        <f>SUM(M450:M452)</f>
        <v>0</v>
      </c>
      <c r="N449" s="16" t="s">
        <v>20</v>
      </c>
      <c r="O449" s="289">
        <f>SUM(O450:O452)</f>
        <v>0</v>
      </c>
      <c r="P449" s="16" t="s">
        <v>20</v>
      </c>
    </row>
    <row r="450" spans="2:16" outlineLevel="2" x14ac:dyDescent="0.25">
      <c r="B450" s="18"/>
      <c r="C450" s="61"/>
      <c r="D450" s="19" t="s">
        <v>166</v>
      </c>
      <c r="E450" s="19"/>
      <c r="F450" s="15" t="s">
        <v>167</v>
      </c>
      <c r="G450" s="289">
        <f t="shared" si="32"/>
        <v>0</v>
      </c>
      <c r="H450" s="16" t="s">
        <v>20</v>
      </c>
      <c r="I450" s="289"/>
      <c r="J450" s="16" t="s">
        <v>20</v>
      </c>
      <c r="K450" s="289"/>
      <c r="L450" s="16" t="s">
        <v>20</v>
      </c>
      <c r="M450" s="289"/>
      <c r="N450" s="16" t="s">
        <v>20</v>
      </c>
      <c r="O450" s="289"/>
      <c r="P450" s="16" t="s">
        <v>20</v>
      </c>
    </row>
    <row r="451" spans="2:16" outlineLevel="2" x14ac:dyDescent="0.25">
      <c r="B451" s="18"/>
      <c r="C451" s="61"/>
      <c r="D451" s="19" t="s">
        <v>168</v>
      </c>
      <c r="E451" s="19"/>
      <c r="F451" s="15" t="s">
        <v>169</v>
      </c>
      <c r="G451" s="289">
        <f t="shared" si="32"/>
        <v>0</v>
      </c>
      <c r="H451" s="16" t="s">
        <v>20</v>
      </c>
      <c r="I451" s="289"/>
      <c r="J451" s="16" t="s">
        <v>20</v>
      </c>
      <c r="K451" s="289"/>
      <c r="L451" s="16" t="s">
        <v>20</v>
      </c>
      <c r="M451" s="289"/>
      <c r="N451" s="16" t="s">
        <v>20</v>
      </c>
      <c r="O451" s="289"/>
      <c r="P451" s="16" t="s">
        <v>20</v>
      </c>
    </row>
    <row r="452" spans="2:16" outlineLevel="2" x14ac:dyDescent="0.25">
      <c r="B452" s="18"/>
      <c r="C452" s="61"/>
      <c r="D452" s="19" t="s">
        <v>170</v>
      </c>
      <c r="E452" s="19"/>
      <c r="F452" s="15" t="s">
        <v>171</v>
      </c>
      <c r="G452" s="289">
        <f t="shared" si="32"/>
        <v>0</v>
      </c>
      <c r="H452" s="16" t="s">
        <v>20</v>
      </c>
      <c r="I452" s="289"/>
      <c r="J452" s="16" t="s">
        <v>20</v>
      </c>
      <c r="K452" s="289"/>
      <c r="L452" s="16" t="s">
        <v>20</v>
      </c>
      <c r="M452" s="289"/>
      <c r="N452" s="16" t="s">
        <v>20</v>
      </c>
      <c r="O452" s="289"/>
      <c r="P452" s="16" t="s">
        <v>20</v>
      </c>
    </row>
    <row r="453" spans="2:16" ht="15" customHeight="1" outlineLevel="2" x14ac:dyDescent="0.25">
      <c r="B453" s="18"/>
      <c r="C453" s="19" t="s">
        <v>172</v>
      </c>
      <c r="D453" s="22"/>
      <c r="E453" s="61"/>
      <c r="F453" s="15" t="s">
        <v>173</v>
      </c>
      <c r="G453" s="289">
        <f t="shared" si="32"/>
        <v>0</v>
      </c>
      <c r="H453" s="16" t="s">
        <v>20</v>
      </c>
      <c r="I453" s="289"/>
      <c r="J453" s="16" t="s">
        <v>20</v>
      </c>
      <c r="K453" s="289"/>
      <c r="L453" s="16" t="s">
        <v>20</v>
      </c>
      <c r="M453" s="289"/>
      <c r="N453" s="16" t="s">
        <v>20</v>
      </c>
      <c r="O453" s="289"/>
      <c r="P453" s="16" t="s">
        <v>20</v>
      </c>
    </row>
    <row r="454" spans="2:16" ht="15" customHeight="1" outlineLevel="1" collapsed="1" x14ac:dyDescent="0.25">
      <c r="B454" s="162" t="s">
        <v>174</v>
      </c>
      <c r="C454" s="162"/>
      <c r="D454" s="144"/>
      <c r="E454" s="117"/>
      <c r="F454" s="41" t="s">
        <v>175</v>
      </c>
      <c r="G454" s="289">
        <f t="shared" si="32"/>
        <v>0</v>
      </c>
      <c r="H454" s="16" t="s">
        <v>20</v>
      </c>
      <c r="I454" s="289"/>
      <c r="J454" s="16" t="s">
        <v>20</v>
      </c>
      <c r="K454" s="289"/>
      <c r="L454" s="16" t="s">
        <v>20</v>
      </c>
      <c r="M454" s="289"/>
      <c r="N454" s="16" t="s">
        <v>20</v>
      </c>
      <c r="O454" s="289"/>
      <c r="P454" s="16" t="s">
        <v>20</v>
      </c>
    </row>
    <row r="455" spans="2:16" ht="15" customHeight="1" outlineLevel="1" x14ac:dyDescent="0.25">
      <c r="B455" s="42"/>
      <c r="C455" s="19" t="s">
        <v>464</v>
      </c>
      <c r="D455" s="22"/>
      <c r="E455" s="61"/>
      <c r="F455" s="35" t="s">
        <v>177</v>
      </c>
      <c r="G455" s="289">
        <f t="shared" si="32"/>
        <v>0</v>
      </c>
      <c r="H455" s="16" t="s">
        <v>20</v>
      </c>
      <c r="I455" s="289">
        <f>SUM(I456:I458)</f>
        <v>0</v>
      </c>
      <c r="J455" s="16" t="s">
        <v>20</v>
      </c>
      <c r="K455" s="289">
        <f>SUM(K456:K458)</f>
        <v>0</v>
      </c>
      <c r="L455" s="16" t="s">
        <v>20</v>
      </c>
      <c r="M455" s="289">
        <f>SUM(M456:M458)</f>
        <v>0</v>
      </c>
      <c r="N455" s="16" t="s">
        <v>20</v>
      </c>
      <c r="O455" s="289">
        <f>SUM(O456:O458)</f>
        <v>0</v>
      </c>
      <c r="P455" s="16" t="s">
        <v>20</v>
      </c>
    </row>
    <row r="456" spans="2:16" outlineLevel="1" x14ac:dyDescent="0.25">
      <c r="B456" s="42"/>
      <c r="C456" s="61"/>
      <c r="D456" s="19" t="s">
        <v>178</v>
      </c>
      <c r="E456" s="19"/>
      <c r="F456" s="35" t="s">
        <v>179</v>
      </c>
      <c r="G456" s="289">
        <f t="shared" si="32"/>
        <v>0</v>
      </c>
      <c r="H456" s="14" t="s">
        <v>43</v>
      </c>
      <c r="I456" s="289"/>
      <c r="J456" s="14" t="s">
        <v>43</v>
      </c>
      <c r="K456" s="289"/>
      <c r="L456" s="14" t="s">
        <v>43</v>
      </c>
      <c r="M456" s="289"/>
      <c r="N456" s="14" t="s">
        <v>43</v>
      </c>
      <c r="O456" s="289"/>
      <c r="P456" s="14" t="s">
        <v>43</v>
      </c>
    </row>
    <row r="457" spans="2:16" outlineLevel="1" x14ac:dyDescent="0.25">
      <c r="B457" s="42"/>
      <c r="C457" s="61"/>
      <c r="D457" s="19" t="s">
        <v>180</v>
      </c>
      <c r="E457" s="19"/>
      <c r="F457" s="35" t="s">
        <v>181</v>
      </c>
      <c r="G457" s="289">
        <f t="shared" si="32"/>
        <v>0</v>
      </c>
      <c r="H457" s="14" t="s">
        <v>43</v>
      </c>
      <c r="I457" s="289"/>
      <c r="J457" s="14" t="s">
        <v>43</v>
      </c>
      <c r="K457" s="289"/>
      <c r="L457" s="14" t="s">
        <v>43</v>
      </c>
      <c r="M457" s="289"/>
      <c r="N457" s="14" t="s">
        <v>43</v>
      </c>
      <c r="O457" s="289"/>
      <c r="P457" s="14" t="s">
        <v>43</v>
      </c>
    </row>
    <row r="458" spans="2:16" outlineLevel="1" x14ac:dyDescent="0.25">
      <c r="B458" s="42"/>
      <c r="C458" s="61"/>
      <c r="D458" s="19" t="s">
        <v>182</v>
      </c>
      <c r="E458" s="19"/>
      <c r="F458" s="35" t="s">
        <v>183</v>
      </c>
      <c r="G458" s="289">
        <f t="shared" si="32"/>
        <v>0</v>
      </c>
      <c r="H458" s="14" t="s">
        <v>43</v>
      </c>
      <c r="I458" s="289"/>
      <c r="J458" s="14" t="s">
        <v>43</v>
      </c>
      <c r="K458" s="289"/>
      <c r="L458" s="14" t="s">
        <v>43</v>
      </c>
      <c r="M458" s="289"/>
      <c r="N458" s="14" t="s">
        <v>43</v>
      </c>
      <c r="O458" s="289"/>
      <c r="P458" s="14" t="s">
        <v>43</v>
      </c>
    </row>
    <row r="459" spans="2:16" ht="15" customHeight="1" outlineLevel="1" x14ac:dyDescent="0.25">
      <c r="B459" s="42"/>
      <c r="C459" s="29" t="s">
        <v>465</v>
      </c>
      <c r="D459" s="92"/>
      <c r="E459" s="70"/>
      <c r="F459" s="35" t="s">
        <v>185</v>
      </c>
      <c r="G459" s="289">
        <f t="shared" si="32"/>
        <v>0</v>
      </c>
      <c r="H459" s="16" t="s">
        <v>20</v>
      </c>
      <c r="I459" s="289">
        <f>SUM(I460:I462)</f>
        <v>0</v>
      </c>
      <c r="J459" s="16" t="s">
        <v>20</v>
      </c>
      <c r="K459" s="289">
        <f>SUM(K460:K462)</f>
        <v>0</v>
      </c>
      <c r="L459" s="16" t="s">
        <v>20</v>
      </c>
      <c r="M459" s="289">
        <f>SUM(M460:M462)</f>
        <v>0</v>
      </c>
      <c r="N459" s="16" t="s">
        <v>20</v>
      </c>
      <c r="O459" s="289">
        <f>SUM(O460:O462)</f>
        <v>0</v>
      </c>
      <c r="P459" s="16" t="s">
        <v>20</v>
      </c>
    </row>
    <row r="460" spans="2:16" outlineLevel="1" x14ac:dyDescent="0.25">
      <c r="B460" s="42"/>
      <c r="C460" s="61"/>
      <c r="D460" s="19" t="s">
        <v>178</v>
      </c>
      <c r="E460" s="19"/>
      <c r="F460" s="35" t="s">
        <v>186</v>
      </c>
      <c r="G460" s="289">
        <f t="shared" si="32"/>
        <v>0</v>
      </c>
      <c r="H460" s="43" t="s">
        <v>43</v>
      </c>
      <c r="I460" s="289"/>
      <c r="J460" s="43" t="s">
        <v>43</v>
      </c>
      <c r="K460" s="289"/>
      <c r="L460" s="43" t="s">
        <v>43</v>
      </c>
      <c r="M460" s="289"/>
      <c r="N460" s="43" t="s">
        <v>43</v>
      </c>
      <c r="O460" s="289"/>
      <c r="P460" s="43" t="s">
        <v>43</v>
      </c>
    </row>
    <row r="461" spans="2:16" outlineLevel="1" x14ac:dyDescent="0.25">
      <c r="B461" s="42"/>
      <c r="C461" s="61"/>
      <c r="D461" s="19" t="s">
        <v>180</v>
      </c>
      <c r="E461" s="19"/>
      <c r="F461" s="35" t="s">
        <v>187</v>
      </c>
      <c r="G461" s="289">
        <f t="shared" si="32"/>
        <v>0</v>
      </c>
      <c r="H461" s="43" t="s">
        <v>43</v>
      </c>
      <c r="I461" s="289"/>
      <c r="J461" s="43" t="s">
        <v>43</v>
      </c>
      <c r="K461" s="289"/>
      <c r="L461" s="43" t="s">
        <v>43</v>
      </c>
      <c r="M461" s="289"/>
      <c r="N461" s="43" t="s">
        <v>43</v>
      </c>
      <c r="O461" s="289"/>
      <c r="P461" s="43" t="s">
        <v>43</v>
      </c>
    </row>
    <row r="462" spans="2:16" outlineLevel="1" x14ac:dyDescent="0.25">
      <c r="B462" s="42"/>
      <c r="C462" s="61"/>
      <c r="D462" s="19" t="s">
        <v>182</v>
      </c>
      <c r="E462" s="19"/>
      <c r="F462" s="35" t="s">
        <v>188</v>
      </c>
      <c r="G462" s="289">
        <f t="shared" si="32"/>
        <v>0</v>
      </c>
      <c r="H462" s="43" t="s">
        <v>43</v>
      </c>
      <c r="I462" s="289"/>
      <c r="J462" s="43" t="s">
        <v>43</v>
      </c>
      <c r="K462" s="289"/>
      <c r="L462" s="43" t="s">
        <v>43</v>
      </c>
      <c r="M462" s="289"/>
      <c r="N462" s="43" t="s">
        <v>43</v>
      </c>
      <c r="O462" s="289"/>
      <c r="P462" s="43" t="s">
        <v>43</v>
      </c>
    </row>
    <row r="463" spans="2:16" ht="15" customHeight="1" outlineLevel="1" x14ac:dyDescent="0.25">
      <c r="B463" s="42"/>
      <c r="C463" s="19" t="s">
        <v>466</v>
      </c>
      <c r="D463" s="22"/>
      <c r="E463" s="61"/>
      <c r="F463" s="35" t="s">
        <v>190</v>
      </c>
      <c r="G463" s="289">
        <f t="shared" ref="G463:G526" si="33">SUM(I463,K463,M463,O463)</f>
        <v>0</v>
      </c>
      <c r="H463" s="16" t="s">
        <v>20</v>
      </c>
      <c r="I463" s="289">
        <f>SUM(I464:I466)</f>
        <v>0</v>
      </c>
      <c r="J463" s="16" t="s">
        <v>20</v>
      </c>
      <c r="K463" s="289">
        <f>SUM(K464:K466)</f>
        <v>0</v>
      </c>
      <c r="L463" s="16" t="s">
        <v>20</v>
      </c>
      <c r="M463" s="289">
        <f>SUM(M464:M466)</f>
        <v>0</v>
      </c>
      <c r="N463" s="16" t="s">
        <v>20</v>
      </c>
      <c r="O463" s="289">
        <f>SUM(O464:O466)</f>
        <v>0</v>
      </c>
      <c r="P463" s="16" t="s">
        <v>20</v>
      </c>
    </row>
    <row r="464" spans="2:16" outlineLevel="1" x14ac:dyDescent="0.25">
      <c r="B464" s="42"/>
      <c r="C464" s="61"/>
      <c r="D464" s="19" t="s">
        <v>178</v>
      </c>
      <c r="E464" s="19"/>
      <c r="F464" s="35" t="s">
        <v>191</v>
      </c>
      <c r="G464" s="289">
        <f t="shared" si="33"/>
        <v>0</v>
      </c>
      <c r="H464" s="43" t="s">
        <v>43</v>
      </c>
      <c r="I464" s="289"/>
      <c r="J464" s="43" t="s">
        <v>43</v>
      </c>
      <c r="K464" s="289"/>
      <c r="L464" s="43" t="s">
        <v>43</v>
      </c>
      <c r="M464" s="289"/>
      <c r="N464" s="43" t="s">
        <v>43</v>
      </c>
      <c r="O464" s="289"/>
      <c r="P464" s="43" t="s">
        <v>43</v>
      </c>
    </row>
    <row r="465" spans="2:16" outlineLevel="1" x14ac:dyDescent="0.25">
      <c r="B465" s="42"/>
      <c r="C465" s="61"/>
      <c r="D465" s="19" t="s">
        <v>180</v>
      </c>
      <c r="E465" s="19"/>
      <c r="F465" s="35" t="s">
        <v>192</v>
      </c>
      <c r="G465" s="289">
        <f t="shared" si="33"/>
        <v>0</v>
      </c>
      <c r="H465" s="43" t="s">
        <v>43</v>
      </c>
      <c r="I465" s="289"/>
      <c r="J465" s="43" t="s">
        <v>43</v>
      </c>
      <c r="K465" s="289"/>
      <c r="L465" s="43" t="s">
        <v>43</v>
      </c>
      <c r="M465" s="289"/>
      <c r="N465" s="43" t="s">
        <v>43</v>
      </c>
      <c r="O465" s="289"/>
      <c r="P465" s="43" t="s">
        <v>43</v>
      </c>
    </row>
    <row r="466" spans="2:16" outlineLevel="1" x14ac:dyDescent="0.25">
      <c r="B466" s="42"/>
      <c r="C466" s="61"/>
      <c r="D466" s="19" t="s">
        <v>182</v>
      </c>
      <c r="E466" s="19"/>
      <c r="F466" s="35" t="s">
        <v>193</v>
      </c>
      <c r="G466" s="289">
        <f t="shared" si="33"/>
        <v>0</v>
      </c>
      <c r="H466" s="43" t="s">
        <v>43</v>
      </c>
      <c r="I466" s="289"/>
      <c r="J466" s="43" t="s">
        <v>43</v>
      </c>
      <c r="K466" s="289"/>
      <c r="L466" s="43" t="s">
        <v>43</v>
      </c>
      <c r="M466" s="289"/>
      <c r="N466" s="43" t="s">
        <v>43</v>
      </c>
      <c r="O466" s="289"/>
      <c r="P466" s="43" t="s">
        <v>43</v>
      </c>
    </row>
    <row r="467" spans="2:16" ht="15" customHeight="1" outlineLevel="1" x14ac:dyDescent="0.25">
      <c r="B467" s="42"/>
      <c r="C467" s="19" t="s">
        <v>467</v>
      </c>
      <c r="D467" s="22"/>
      <c r="E467" s="61"/>
      <c r="F467" s="35" t="s">
        <v>195</v>
      </c>
      <c r="G467" s="289">
        <f t="shared" si="33"/>
        <v>0</v>
      </c>
      <c r="H467" s="16" t="s">
        <v>20</v>
      </c>
      <c r="I467" s="289"/>
      <c r="J467" s="16" t="s">
        <v>20</v>
      </c>
      <c r="K467" s="289"/>
      <c r="L467" s="16" t="s">
        <v>20</v>
      </c>
      <c r="M467" s="289"/>
      <c r="N467" s="16" t="s">
        <v>20</v>
      </c>
      <c r="O467" s="289"/>
      <c r="P467" s="16" t="s">
        <v>20</v>
      </c>
    </row>
    <row r="468" spans="2:16" outlineLevel="1" x14ac:dyDescent="0.25">
      <c r="B468" s="42"/>
      <c r="C468" s="61"/>
      <c r="D468" s="19" t="s">
        <v>178</v>
      </c>
      <c r="E468" s="19"/>
      <c r="F468" s="35" t="s">
        <v>196</v>
      </c>
      <c r="G468" s="43">
        <f t="shared" si="33"/>
        <v>0</v>
      </c>
      <c r="H468" s="43" t="s">
        <v>43</v>
      </c>
      <c r="I468" s="43" t="s">
        <v>43</v>
      </c>
      <c r="J468" s="43" t="s">
        <v>43</v>
      </c>
      <c r="K468" s="43" t="s">
        <v>43</v>
      </c>
      <c r="L468" s="43" t="s">
        <v>43</v>
      </c>
      <c r="M468" s="43" t="s">
        <v>43</v>
      </c>
      <c r="N468" s="43" t="s">
        <v>43</v>
      </c>
      <c r="O468" s="43" t="s">
        <v>43</v>
      </c>
      <c r="P468" s="43" t="s">
        <v>43</v>
      </c>
    </row>
    <row r="469" spans="2:16" outlineLevel="1" x14ac:dyDescent="0.25">
      <c r="B469" s="42"/>
      <c r="C469" s="61"/>
      <c r="D469" s="19" t="s">
        <v>180</v>
      </c>
      <c r="E469" s="19"/>
      <c r="F469" s="35" t="s">
        <v>197</v>
      </c>
      <c r="G469" s="43">
        <f t="shared" si="33"/>
        <v>0</v>
      </c>
      <c r="H469" s="43" t="s">
        <v>43</v>
      </c>
      <c r="I469" s="43" t="s">
        <v>43</v>
      </c>
      <c r="J469" s="43" t="s">
        <v>43</v>
      </c>
      <c r="K469" s="43" t="s">
        <v>43</v>
      </c>
      <c r="L469" s="43" t="s">
        <v>43</v>
      </c>
      <c r="M469" s="43" t="s">
        <v>43</v>
      </c>
      <c r="N469" s="43" t="s">
        <v>43</v>
      </c>
      <c r="O469" s="43" t="s">
        <v>43</v>
      </c>
      <c r="P469" s="43" t="s">
        <v>43</v>
      </c>
    </row>
    <row r="470" spans="2:16" outlineLevel="1" x14ac:dyDescent="0.25">
      <c r="B470" s="42"/>
      <c r="C470" s="61"/>
      <c r="D470" s="19" t="s">
        <v>182</v>
      </c>
      <c r="E470" s="19"/>
      <c r="F470" s="35" t="s">
        <v>198</v>
      </c>
      <c r="G470" s="43">
        <f t="shared" si="33"/>
        <v>0</v>
      </c>
      <c r="H470" s="43" t="s">
        <v>43</v>
      </c>
      <c r="I470" s="43" t="s">
        <v>43</v>
      </c>
      <c r="J470" s="43" t="s">
        <v>43</v>
      </c>
      <c r="K470" s="43" t="s">
        <v>43</v>
      </c>
      <c r="L470" s="43" t="s">
        <v>43</v>
      </c>
      <c r="M470" s="43" t="s">
        <v>43</v>
      </c>
      <c r="N470" s="43" t="s">
        <v>43</v>
      </c>
      <c r="O470" s="43" t="s">
        <v>43</v>
      </c>
      <c r="P470" s="43" t="s">
        <v>43</v>
      </c>
    </row>
    <row r="471" spans="2:16" ht="15" customHeight="1" outlineLevel="1" x14ac:dyDescent="0.25">
      <c r="B471" s="42"/>
      <c r="C471" s="19" t="s">
        <v>468</v>
      </c>
      <c r="D471" s="22"/>
      <c r="E471" s="61"/>
      <c r="F471" s="35" t="s">
        <v>200</v>
      </c>
      <c r="G471" s="289">
        <f t="shared" si="33"/>
        <v>0</v>
      </c>
      <c r="H471" s="16" t="s">
        <v>20</v>
      </c>
      <c r="I471" s="289"/>
      <c r="J471" s="16" t="s">
        <v>20</v>
      </c>
      <c r="K471" s="289"/>
      <c r="L471" s="16" t="s">
        <v>20</v>
      </c>
      <c r="M471" s="289"/>
      <c r="N471" s="16" t="s">
        <v>20</v>
      </c>
      <c r="O471" s="289"/>
      <c r="P471" s="16" t="s">
        <v>20</v>
      </c>
    </row>
    <row r="472" spans="2:16" outlineLevel="1" x14ac:dyDescent="0.25">
      <c r="B472" s="42"/>
      <c r="C472" s="61"/>
      <c r="D472" s="19" t="s">
        <v>178</v>
      </c>
      <c r="E472" s="19"/>
      <c r="F472" s="35" t="s">
        <v>201</v>
      </c>
      <c r="G472" s="43">
        <f t="shared" si="33"/>
        <v>0</v>
      </c>
      <c r="H472" s="43" t="s">
        <v>43</v>
      </c>
      <c r="I472" s="43" t="s">
        <v>43</v>
      </c>
      <c r="J472" s="43" t="s">
        <v>43</v>
      </c>
      <c r="K472" s="43" t="s">
        <v>43</v>
      </c>
      <c r="L472" s="43" t="s">
        <v>43</v>
      </c>
      <c r="M472" s="43" t="s">
        <v>43</v>
      </c>
      <c r="N472" s="43" t="s">
        <v>43</v>
      </c>
      <c r="O472" s="43" t="s">
        <v>43</v>
      </c>
      <c r="P472" s="43" t="s">
        <v>43</v>
      </c>
    </row>
    <row r="473" spans="2:16" outlineLevel="1" x14ac:dyDescent="0.25">
      <c r="B473" s="42"/>
      <c r="C473" s="61"/>
      <c r="D473" s="19" t="s">
        <v>180</v>
      </c>
      <c r="E473" s="19"/>
      <c r="F473" s="35" t="s">
        <v>202</v>
      </c>
      <c r="G473" s="43">
        <f t="shared" si="33"/>
        <v>0</v>
      </c>
      <c r="H473" s="43" t="s">
        <v>43</v>
      </c>
      <c r="I473" s="43" t="s">
        <v>43</v>
      </c>
      <c r="J473" s="43" t="s">
        <v>43</v>
      </c>
      <c r="K473" s="43" t="s">
        <v>43</v>
      </c>
      <c r="L473" s="43" t="s">
        <v>43</v>
      </c>
      <c r="M473" s="43" t="s">
        <v>43</v>
      </c>
      <c r="N473" s="43" t="s">
        <v>43</v>
      </c>
      <c r="O473" s="43" t="s">
        <v>43</v>
      </c>
      <c r="P473" s="43" t="s">
        <v>43</v>
      </c>
    </row>
    <row r="474" spans="2:16" outlineLevel="1" x14ac:dyDescent="0.25">
      <c r="B474" s="42"/>
      <c r="C474" s="61"/>
      <c r="D474" s="19" t="s">
        <v>182</v>
      </c>
      <c r="E474" s="19"/>
      <c r="F474" s="35" t="s">
        <v>203</v>
      </c>
      <c r="G474" s="43">
        <f t="shared" si="33"/>
        <v>0</v>
      </c>
      <c r="H474" s="43" t="s">
        <v>43</v>
      </c>
      <c r="I474" s="43" t="s">
        <v>43</v>
      </c>
      <c r="J474" s="43" t="s">
        <v>43</v>
      </c>
      <c r="K474" s="43" t="s">
        <v>43</v>
      </c>
      <c r="L474" s="43" t="s">
        <v>43</v>
      </c>
      <c r="M474" s="43" t="s">
        <v>43</v>
      </c>
      <c r="N474" s="43" t="s">
        <v>43</v>
      </c>
      <c r="O474" s="43" t="s">
        <v>43</v>
      </c>
      <c r="P474" s="43" t="s">
        <v>43</v>
      </c>
    </row>
    <row r="475" spans="2:16" ht="15" customHeight="1" outlineLevel="1" x14ac:dyDescent="0.25">
      <c r="B475" s="42"/>
      <c r="C475" s="19" t="s">
        <v>469</v>
      </c>
      <c r="D475" s="22"/>
      <c r="E475" s="61"/>
      <c r="F475" s="35" t="s">
        <v>205</v>
      </c>
      <c r="G475" s="289">
        <f t="shared" si="33"/>
        <v>0</v>
      </c>
      <c r="H475" s="16" t="s">
        <v>20</v>
      </c>
      <c r="I475" s="289"/>
      <c r="J475" s="16" t="s">
        <v>20</v>
      </c>
      <c r="K475" s="289"/>
      <c r="L475" s="16" t="s">
        <v>20</v>
      </c>
      <c r="M475" s="289"/>
      <c r="N475" s="16" t="s">
        <v>20</v>
      </c>
      <c r="O475" s="289"/>
      <c r="P475" s="16" t="s">
        <v>20</v>
      </c>
    </row>
    <row r="476" spans="2:16" outlineLevel="1" x14ac:dyDescent="0.25">
      <c r="B476" s="42"/>
      <c r="C476" s="61"/>
      <c r="D476" s="19" t="s">
        <v>178</v>
      </c>
      <c r="E476" s="19"/>
      <c r="F476" s="35" t="s">
        <v>206</v>
      </c>
      <c r="G476" s="43">
        <f t="shared" si="33"/>
        <v>0</v>
      </c>
      <c r="H476" s="43" t="s">
        <v>43</v>
      </c>
      <c r="I476" s="43" t="s">
        <v>43</v>
      </c>
      <c r="J476" s="43" t="s">
        <v>43</v>
      </c>
      <c r="K476" s="43" t="s">
        <v>43</v>
      </c>
      <c r="L476" s="43" t="s">
        <v>43</v>
      </c>
      <c r="M476" s="43" t="s">
        <v>43</v>
      </c>
      <c r="N476" s="43" t="s">
        <v>43</v>
      </c>
      <c r="O476" s="43" t="s">
        <v>43</v>
      </c>
      <c r="P476" s="43" t="s">
        <v>43</v>
      </c>
    </row>
    <row r="477" spans="2:16" outlineLevel="1" x14ac:dyDescent="0.25">
      <c r="B477" s="42"/>
      <c r="C477" s="61"/>
      <c r="D477" s="19" t="s">
        <v>180</v>
      </c>
      <c r="E477" s="19"/>
      <c r="F477" s="35" t="s">
        <v>207</v>
      </c>
      <c r="G477" s="43">
        <f t="shared" si="33"/>
        <v>0</v>
      </c>
      <c r="H477" s="43" t="s">
        <v>43</v>
      </c>
      <c r="I477" s="43" t="s">
        <v>43</v>
      </c>
      <c r="J477" s="43" t="s">
        <v>43</v>
      </c>
      <c r="K477" s="43" t="s">
        <v>43</v>
      </c>
      <c r="L477" s="43" t="s">
        <v>43</v>
      </c>
      <c r="M477" s="43" t="s">
        <v>43</v>
      </c>
      <c r="N477" s="43" t="s">
        <v>43</v>
      </c>
      <c r="O477" s="43" t="s">
        <v>43</v>
      </c>
      <c r="P477" s="43" t="s">
        <v>43</v>
      </c>
    </row>
    <row r="478" spans="2:16" outlineLevel="1" x14ac:dyDescent="0.25">
      <c r="B478" s="42"/>
      <c r="C478" s="61"/>
      <c r="D478" s="19" t="s">
        <v>182</v>
      </c>
      <c r="E478" s="19"/>
      <c r="F478" s="35" t="s">
        <v>208</v>
      </c>
      <c r="G478" s="43">
        <f t="shared" si="33"/>
        <v>0</v>
      </c>
      <c r="H478" s="43" t="s">
        <v>43</v>
      </c>
      <c r="I478" s="43" t="s">
        <v>43</v>
      </c>
      <c r="J478" s="43" t="s">
        <v>43</v>
      </c>
      <c r="K478" s="43" t="s">
        <v>43</v>
      </c>
      <c r="L478" s="43" t="s">
        <v>43</v>
      </c>
      <c r="M478" s="43" t="s">
        <v>43</v>
      </c>
      <c r="N478" s="43" t="s">
        <v>43</v>
      </c>
      <c r="O478" s="43" t="s">
        <v>43</v>
      </c>
      <c r="P478" s="43" t="s">
        <v>43</v>
      </c>
    </row>
    <row r="479" spans="2:16" ht="15" customHeight="1" outlineLevel="1" x14ac:dyDescent="0.25">
      <c r="B479" s="42"/>
      <c r="C479" s="19" t="s">
        <v>470</v>
      </c>
      <c r="D479" s="22"/>
      <c r="E479" s="61"/>
      <c r="F479" s="35" t="s">
        <v>210</v>
      </c>
      <c r="G479" s="289">
        <f t="shared" si="33"/>
        <v>0</v>
      </c>
      <c r="H479" s="16" t="s">
        <v>20</v>
      </c>
      <c r="I479" s="289"/>
      <c r="J479" s="16" t="s">
        <v>20</v>
      </c>
      <c r="K479" s="289"/>
      <c r="L479" s="16" t="s">
        <v>20</v>
      </c>
      <c r="M479" s="289"/>
      <c r="N479" s="16" t="s">
        <v>20</v>
      </c>
      <c r="O479" s="289"/>
      <c r="P479" s="16" t="s">
        <v>20</v>
      </c>
    </row>
    <row r="480" spans="2:16" outlineLevel="1" x14ac:dyDescent="0.25">
      <c r="B480" s="42"/>
      <c r="C480" s="61"/>
      <c r="D480" s="19" t="s">
        <v>178</v>
      </c>
      <c r="E480" s="19"/>
      <c r="F480" s="35" t="s">
        <v>211</v>
      </c>
      <c r="G480" s="43">
        <f t="shared" si="33"/>
        <v>0</v>
      </c>
      <c r="H480" s="43" t="s">
        <v>43</v>
      </c>
      <c r="I480" s="43" t="s">
        <v>43</v>
      </c>
      <c r="J480" s="43" t="s">
        <v>43</v>
      </c>
      <c r="K480" s="43" t="s">
        <v>43</v>
      </c>
      <c r="L480" s="43" t="s">
        <v>43</v>
      </c>
      <c r="M480" s="43" t="s">
        <v>43</v>
      </c>
      <c r="N480" s="43" t="s">
        <v>43</v>
      </c>
      <c r="O480" s="43" t="s">
        <v>43</v>
      </c>
      <c r="P480" s="43" t="s">
        <v>43</v>
      </c>
    </row>
    <row r="481" spans="2:16" outlineLevel="1" x14ac:dyDescent="0.25">
      <c r="B481" s="42"/>
      <c r="C481" s="61"/>
      <c r="D481" s="19" t="s">
        <v>180</v>
      </c>
      <c r="E481" s="19"/>
      <c r="F481" s="35" t="s">
        <v>212</v>
      </c>
      <c r="G481" s="43">
        <f t="shared" si="33"/>
        <v>0</v>
      </c>
      <c r="H481" s="43" t="s">
        <v>43</v>
      </c>
      <c r="I481" s="43" t="s">
        <v>43</v>
      </c>
      <c r="J481" s="43" t="s">
        <v>43</v>
      </c>
      <c r="K481" s="43" t="s">
        <v>43</v>
      </c>
      <c r="L481" s="43" t="s">
        <v>43</v>
      </c>
      <c r="M481" s="43" t="s">
        <v>43</v>
      </c>
      <c r="N481" s="43" t="s">
        <v>43</v>
      </c>
      <c r="O481" s="43" t="s">
        <v>43</v>
      </c>
      <c r="P481" s="43" t="s">
        <v>43</v>
      </c>
    </row>
    <row r="482" spans="2:16" outlineLevel="1" x14ac:dyDescent="0.25">
      <c r="B482" s="42"/>
      <c r="C482" s="61"/>
      <c r="D482" s="19" t="s">
        <v>182</v>
      </c>
      <c r="E482" s="19"/>
      <c r="F482" s="35" t="s">
        <v>213</v>
      </c>
      <c r="G482" s="43">
        <f t="shared" si="33"/>
        <v>0</v>
      </c>
      <c r="H482" s="43" t="s">
        <v>43</v>
      </c>
      <c r="I482" s="43" t="s">
        <v>43</v>
      </c>
      <c r="J482" s="43" t="s">
        <v>43</v>
      </c>
      <c r="K482" s="43" t="s">
        <v>43</v>
      </c>
      <c r="L482" s="43" t="s">
        <v>43</v>
      </c>
      <c r="M482" s="43" t="s">
        <v>43</v>
      </c>
      <c r="N482" s="43" t="s">
        <v>43</v>
      </c>
      <c r="O482" s="43" t="s">
        <v>43</v>
      </c>
      <c r="P482" s="43" t="s">
        <v>43</v>
      </c>
    </row>
    <row r="483" spans="2:16" ht="15" customHeight="1" outlineLevel="1" x14ac:dyDescent="0.25">
      <c r="B483" s="42"/>
      <c r="C483" s="19" t="s">
        <v>471</v>
      </c>
      <c r="D483" s="22"/>
      <c r="E483" s="61"/>
      <c r="F483" s="35" t="s">
        <v>215</v>
      </c>
      <c r="G483" s="317">
        <f t="shared" si="33"/>
        <v>0</v>
      </c>
      <c r="H483" s="16" t="s">
        <v>20</v>
      </c>
      <c r="I483" s="317"/>
      <c r="J483" s="16" t="s">
        <v>20</v>
      </c>
      <c r="K483" s="317"/>
      <c r="L483" s="16" t="s">
        <v>20</v>
      </c>
      <c r="M483" s="317"/>
      <c r="N483" s="16" t="s">
        <v>20</v>
      </c>
      <c r="O483" s="317"/>
      <c r="P483" s="16" t="s">
        <v>20</v>
      </c>
    </row>
    <row r="484" spans="2:16" outlineLevel="1" x14ac:dyDescent="0.25">
      <c r="B484" s="42"/>
      <c r="C484" s="61"/>
      <c r="D484" s="19" t="s">
        <v>178</v>
      </c>
      <c r="E484" s="19"/>
      <c r="F484" s="35" t="s">
        <v>216</v>
      </c>
      <c r="G484" s="43">
        <f t="shared" si="33"/>
        <v>0</v>
      </c>
      <c r="H484" s="43" t="s">
        <v>43</v>
      </c>
      <c r="I484" s="43" t="s">
        <v>43</v>
      </c>
      <c r="J484" s="43" t="s">
        <v>43</v>
      </c>
      <c r="K484" s="43" t="s">
        <v>43</v>
      </c>
      <c r="L484" s="43" t="s">
        <v>43</v>
      </c>
      <c r="M484" s="43" t="s">
        <v>43</v>
      </c>
      <c r="N484" s="43" t="s">
        <v>43</v>
      </c>
      <c r="O484" s="43" t="s">
        <v>43</v>
      </c>
      <c r="P484" s="43" t="s">
        <v>43</v>
      </c>
    </row>
    <row r="485" spans="2:16" outlineLevel="1" x14ac:dyDescent="0.25">
      <c r="B485" s="42"/>
      <c r="C485" s="61"/>
      <c r="D485" s="19" t="s">
        <v>180</v>
      </c>
      <c r="E485" s="19"/>
      <c r="F485" s="35" t="s">
        <v>217</v>
      </c>
      <c r="G485" s="43">
        <f t="shared" si="33"/>
        <v>0</v>
      </c>
      <c r="H485" s="43" t="s">
        <v>43</v>
      </c>
      <c r="I485" s="43" t="s">
        <v>43</v>
      </c>
      <c r="J485" s="43" t="s">
        <v>43</v>
      </c>
      <c r="K485" s="43" t="s">
        <v>43</v>
      </c>
      <c r="L485" s="43" t="s">
        <v>43</v>
      </c>
      <c r="M485" s="43" t="s">
        <v>43</v>
      </c>
      <c r="N485" s="43" t="s">
        <v>43</v>
      </c>
      <c r="O485" s="43" t="s">
        <v>43</v>
      </c>
      <c r="P485" s="43" t="s">
        <v>43</v>
      </c>
    </row>
    <row r="486" spans="2:16" outlineLevel="1" x14ac:dyDescent="0.25">
      <c r="B486" s="42"/>
      <c r="C486" s="61"/>
      <c r="D486" s="19" t="s">
        <v>182</v>
      </c>
      <c r="E486" s="19"/>
      <c r="F486" s="35" t="s">
        <v>218</v>
      </c>
      <c r="G486" s="43">
        <f t="shared" si="33"/>
        <v>0</v>
      </c>
      <c r="H486" s="43" t="s">
        <v>43</v>
      </c>
      <c r="I486" s="43" t="s">
        <v>43</v>
      </c>
      <c r="J486" s="43" t="s">
        <v>43</v>
      </c>
      <c r="K486" s="43" t="s">
        <v>43</v>
      </c>
      <c r="L486" s="43" t="s">
        <v>43</v>
      </c>
      <c r="M486" s="43" t="s">
        <v>43</v>
      </c>
      <c r="N486" s="43" t="s">
        <v>43</v>
      </c>
      <c r="O486" s="43" t="s">
        <v>43</v>
      </c>
      <c r="P486" s="43" t="s">
        <v>43</v>
      </c>
    </row>
    <row r="487" spans="2:16" ht="15" customHeight="1" outlineLevel="1" x14ac:dyDescent="0.25">
      <c r="B487" s="42"/>
      <c r="C487" s="19" t="s">
        <v>472</v>
      </c>
      <c r="D487" s="22"/>
      <c r="E487" s="61"/>
      <c r="F487" s="35" t="s">
        <v>220</v>
      </c>
      <c r="G487" s="317">
        <f t="shared" si="33"/>
        <v>0</v>
      </c>
      <c r="H487" s="16" t="s">
        <v>20</v>
      </c>
      <c r="I487" s="317"/>
      <c r="J487" s="16" t="s">
        <v>20</v>
      </c>
      <c r="K487" s="317"/>
      <c r="L487" s="16" t="s">
        <v>20</v>
      </c>
      <c r="M487" s="317"/>
      <c r="N487" s="16" t="s">
        <v>20</v>
      </c>
      <c r="O487" s="317"/>
      <c r="P487" s="16" t="s">
        <v>20</v>
      </c>
    </row>
    <row r="488" spans="2:16" outlineLevel="1" x14ac:dyDescent="0.25">
      <c r="B488" s="42"/>
      <c r="C488" s="61"/>
      <c r="D488" s="19" t="s">
        <v>178</v>
      </c>
      <c r="E488" s="19"/>
      <c r="F488" s="35" t="s">
        <v>221</v>
      </c>
      <c r="G488" s="43">
        <f t="shared" si="33"/>
        <v>0</v>
      </c>
      <c r="H488" s="43" t="s">
        <v>43</v>
      </c>
      <c r="I488" s="43" t="s">
        <v>43</v>
      </c>
      <c r="J488" s="43" t="s">
        <v>43</v>
      </c>
      <c r="K488" s="43" t="s">
        <v>43</v>
      </c>
      <c r="L488" s="43" t="s">
        <v>43</v>
      </c>
      <c r="M488" s="43" t="s">
        <v>43</v>
      </c>
      <c r="N488" s="43" t="s">
        <v>43</v>
      </c>
      <c r="O488" s="43" t="s">
        <v>43</v>
      </c>
      <c r="P488" s="43" t="s">
        <v>43</v>
      </c>
    </row>
    <row r="489" spans="2:16" outlineLevel="1" x14ac:dyDescent="0.25">
      <c r="B489" s="42"/>
      <c r="C489" s="61"/>
      <c r="D489" s="19" t="s">
        <v>180</v>
      </c>
      <c r="E489" s="19"/>
      <c r="F489" s="35" t="s">
        <v>222</v>
      </c>
      <c r="G489" s="43">
        <f t="shared" si="33"/>
        <v>0</v>
      </c>
      <c r="H489" s="43" t="s">
        <v>43</v>
      </c>
      <c r="I489" s="43" t="s">
        <v>43</v>
      </c>
      <c r="J489" s="43" t="s">
        <v>43</v>
      </c>
      <c r="K489" s="43" t="s">
        <v>43</v>
      </c>
      <c r="L489" s="43" t="s">
        <v>43</v>
      </c>
      <c r="M489" s="43" t="s">
        <v>43</v>
      </c>
      <c r="N489" s="43" t="s">
        <v>43</v>
      </c>
      <c r="O489" s="43" t="s">
        <v>43</v>
      </c>
      <c r="P489" s="43" t="s">
        <v>43</v>
      </c>
    </row>
    <row r="490" spans="2:16" outlineLevel="1" x14ac:dyDescent="0.25">
      <c r="B490" s="42"/>
      <c r="C490" s="61"/>
      <c r="D490" s="19" t="s">
        <v>182</v>
      </c>
      <c r="E490" s="19"/>
      <c r="F490" s="35" t="s">
        <v>223</v>
      </c>
      <c r="G490" s="43">
        <f t="shared" si="33"/>
        <v>0</v>
      </c>
      <c r="H490" s="43" t="s">
        <v>43</v>
      </c>
      <c r="I490" s="43" t="s">
        <v>43</v>
      </c>
      <c r="J490" s="43" t="s">
        <v>43</v>
      </c>
      <c r="K490" s="43" t="s">
        <v>43</v>
      </c>
      <c r="L490" s="43" t="s">
        <v>43</v>
      </c>
      <c r="M490" s="43" t="s">
        <v>43</v>
      </c>
      <c r="N490" s="43" t="s">
        <v>43</v>
      </c>
      <c r="O490" s="43" t="s">
        <v>43</v>
      </c>
      <c r="P490" s="43" t="s">
        <v>43</v>
      </c>
    </row>
    <row r="491" spans="2:16" ht="15" customHeight="1" outlineLevel="1" x14ac:dyDescent="0.25">
      <c r="B491" s="42"/>
      <c r="C491" s="19" t="s">
        <v>224</v>
      </c>
      <c r="D491" s="22"/>
      <c r="E491" s="61"/>
      <c r="F491" s="35" t="s">
        <v>225</v>
      </c>
      <c r="G491" s="317">
        <f t="shared" si="33"/>
        <v>0</v>
      </c>
      <c r="H491" s="16" t="s">
        <v>20</v>
      </c>
      <c r="I491" s="317"/>
      <c r="J491" s="16" t="s">
        <v>20</v>
      </c>
      <c r="K491" s="317"/>
      <c r="L491" s="16" t="s">
        <v>20</v>
      </c>
      <c r="M491" s="317"/>
      <c r="N491" s="16" t="s">
        <v>20</v>
      </c>
      <c r="O491" s="317"/>
      <c r="P491" s="16" t="s">
        <v>20</v>
      </c>
    </row>
    <row r="492" spans="2:16" outlineLevel="1" x14ac:dyDescent="0.25">
      <c r="B492" s="42"/>
      <c r="C492" s="61"/>
      <c r="D492" s="19" t="s">
        <v>178</v>
      </c>
      <c r="E492" s="19"/>
      <c r="F492" s="35" t="s">
        <v>226</v>
      </c>
      <c r="G492" s="43">
        <f t="shared" si="33"/>
        <v>0</v>
      </c>
      <c r="H492" s="43" t="s">
        <v>43</v>
      </c>
      <c r="I492" s="43" t="s">
        <v>43</v>
      </c>
      <c r="J492" s="43" t="s">
        <v>43</v>
      </c>
      <c r="K492" s="43" t="s">
        <v>43</v>
      </c>
      <c r="L492" s="43" t="s">
        <v>43</v>
      </c>
      <c r="M492" s="43" t="s">
        <v>43</v>
      </c>
      <c r="N492" s="43" t="s">
        <v>43</v>
      </c>
      <c r="O492" s="43" t="s">
        <v>43</v>
      </c>
      <c r="P492" s="43" t="s">
        <v>43</v>
      </c>
    </row>
    <row r="493" spans="2:16" outlineLevel="1" x14ac:dyDescent="0.25">
      <c r="B493" s="42"/>
      <c r="C493" s="61"/>
      <c r="D493" s="19" t="s">
        <v>180</v>
      </c>
      <c r="E493" s="19"/>
      <c r="F493" s="35" t="s">
        <v>227</v>
      </c>
      <c r="G493" s="43">
        <f t="shared" si="33"/>
        <v>0</v>
      </c>
      <c r="H493" s="43" t="s">
        <v>43</v>
      </c>
      <c r="I493" s="43" t="s">
        <v>43</v>
      </c>
      <c r="J493" s="43" t="s">
        <v>43</v>
      </c>
      <c r="K493" s="43" t="s">
        <v>43</v>
      </c>
      <c r="L493" s="43" t="s">
        <v>43</v>
      </c>
      <c r="M493" s="43" t="s">
        <v>43</v>
      </c>
      <c r="N493" s="43" t="s">
        <v>43</v>
      </c>
      <c r="O493" s="43" t="s">
        <v>43</v>
      </c>
      <c r="P493" s="43" t="s">
        <v>43</v>
      </c>
    </row>
    <row r="494" spans="2:16" outlineLevel="1" x14ac:dyDescent="0.25">
      <c r="B494" s="42"/>
      <c r="C494" s="61"/>
      <c r="D494" s="29" t="s">
        <v>182</v>
      </c>
      <c r="E494" s="29"/>
      <c r="F494" s="35" t="s">
        <v>228</v>
      </c>
      <c r="G494" s="43">
        <f t="shared" si="33"/>
        <v>0</v>
      </c>
      <c r="H494" s="43" t="s">
        <v>43</v>
      </c>
      <c r="I494" s="43" t="s">
        <v>43</v>
      </c>
      <c r="J494" s="43" t="s">
        <v>43</v>
      </c>
      <c r="K494" s="43" t="s">
        <v>43</v>
      </c>
      <c r="L494" s="43" t="s">
        <v>43</v>
      </c>
      <c r="M494" s="43" t="s">
        <v>43</v>
      </c>
      <c r="N494" s="43" t="s">
        <v>43</v>
      </c>
      <c r="O494" s="43" t="s">
        <v>43</v>
      </c>
      <c r="P494" s="43" t="s">
        <v>43</v>
      </c>
    </row>
    <row r="495" spans="2:16" ht="14.25" customHeight="1" outlineLevel="1" x14ac:dyDescent="0.25">
      <c r="B495" s="44"/>
      <c r="C495" s="29" t="s">
        <v>229</v>
      </c>
      <c r="D495" s="92"/>
      <c r="E495" s="70"/>
      <c r="F495" s="39" t="s">
        <v>230</v>
      </c>
      <c r="G495" s="318">
        <f t="shared" si="33"/>
        <v>0</v>
      </c>
      <c r="H495" s="16" t="s">
        <v>20</v>
      </c>
      <c r="I495" s="318"/>
      <c r="J495" s="16" t="s">
        <v>20</v>
      </c>
      <c r="K495" s="318"/>
      <c r="L495" s="16" t="s">
        <v>20</v>
      </c>
      <c r="M495" s="318"/>
      <c r="N495" s="16" t="s">
        <v>20</v>
      </c>
      <c r="O495" s="318"/>
      <c r="P495" s="16" t="s">
        <v>20</v>
      </c>
    </row>
    <row r="496" spans="2:16" outlineLevel="1" x14ac:dyDescent="0.25">
      <c r="B496" s="42"/>
      <c r="C496" s="61"/>
      <c r="D496" s="19" t="s">
        <v>178</v>
      </c>
      <c r="E496" s="19"/>
      <c r="F496" s="35" t="s">
        <v>231</v>
      </c>
      <c r="G496" s="43">
        <f t="shared" si="33"/>
        <v>0</v>
      </c>
      <c r="H496" s="43" t="s">
        <v>43</v>
      </c>
      <c r="I496" s="43" t="s">
        <v>43</v>
      </c>
      <c r="J496" s="43" t="s">
        <v>43</v>
      </c>
      <c r="K496" s="43" t="s">
        <v>43</v>
      </c>
      <c r="L496" s="43" t="s">
        <v>43</v>
      </c>
      <c r="M496" s="43" t="s">
        <v>43</v>
      </c>
      <c r="N496" s="43" t="s">
        <v>43</v>
      </c>
      <c r="O496" s="43" t="s">
        <v>43</v>
      </c>
      <c r="P496" s="43" t="s">
        <v>43</v>
      </c>
    </row>
    <row r="497" spans="2:16" outlineLevel="1" x14ac:dyDescent="0.25">
      <c r="B497" s="42"/>
      <c r="C497" s="61"/>
      <c r="D497" s="19" t="s">
        <v>180</v>
      </c>
      <c r="E497" s="19"/>
      <c r="F497" s="35" t="s">
        <v>232</v>
      </c>
      <c r="G497" s="43">
        <f t="shared" si="33"/>
        <v>0</v>
      </c>
      <c r="H497" s="43" t="s">
        <v>43</v>
      </c>
      <c r="I497" s="43" t="s">
        <v>43</v>
      </c>
      <c r="J497" s="43" t="s">
        <v>43</v>
      </c>
      <c r="K497" s="43" t="s">
        <v>43</v>
      </c>
      <c r="L497" s="43" t="s">
        <v>43</v>
      </c>
      <c r="M497" s="43" t="s">
        <v>43</v>
      </c>
      <c r="N497" s="43" t="s">
        <v>43</v>
      </c>
      <c r="O497" s="43" t="s">
        <v>43</v>
      </c>
      <c r="P497" s="43" t="s">
        <v>43</v>
      </c>
    </row>
    <row r="498" spans="2:16" outlineLevel="1" x14ac:dyDescent="0.25">
      <c r="B498" s="42"/>
      <c r="C498" s="61"/>
      <c r="D498" s="29" t="s">
        <v>182</v>
      </c>
      <c r="E498" s="29"/>
      <c r="F498" s="35" t="s">
        <v>233</v>
      </c>
      <c r="G498" s="43">
        <f t="shared" si="33"/>
        <v>0</v>
      </c>
      <c r="H498" s="43" t="s">
        <v>43</v>
      </c>
      <c r="I498" s="43" t="s">
        <v>43</v>
      </c>
      <c r="J498" s="43" t="s">
        <v>43</v>
      </c>
      <c r="K498" s="43" t="s">
        <v>43</v>
      </c>
      <c r="L498" s="43" t="s">
        <v>43</v>
      </c>
      <c r="M498" s="43" t="s">
        <v>43</v>
      </c>
      <c r="N498" s="43" t="s">
        <v>43</v>
      </c>
      <c r="O498" s="43" t="s">
        <v>43</v>
      </c>
      <c r="P498" s="43" t="s">
        <v>43</v>
      </c>
    </row>
    <row r="499" spans="2:16" ht="15" customHeight="1" outlineLevel="1" x14ac:dyDescent="0.25">
      <c r="B499" s="42"/>
      <c r="C499" s="165" t="s">
        <v>473</v>
      </c>
      <c r="D499" s="133"/>
      <c r="E499" s="106"/>
      <c r="F499" s="35" t="s">
        <v>235</v>
      </c>
      <c r="G499" s="43">
        <f t="shared" si="33"/>
        <v>0</v>
      </c>
      <c r="H499" s="16" t="s">
        <v>20</v>
      </c>
      <c r="I499" s="43"/>
      <c r="J499" s="16" t="s">
        <v>20</v>
      </c>
      <c r="K499" s="43"/>
      <c r="L499" s="16" t="s">
        <v>20</v>
      </c>
      <c r="M499" s="43"/>
      <c r="N499" s="16" t="s">
        <v>20</v>
      </c>
      <c r="O499" s="43"/>
      <c r="P499" s="16" t="s">
        <v>20</v>
      </c>
    </row>
    <row r="500" spans="2:16" outlineLevel="1" x14ac:dyDescent="0.25">
      <c r="B500" s="42"/>
      <c r="C500" s="127"/>
      <c r="D500" s="19" t="s">
        <v>178</v>
      </c>
      <c r="E500" s="19"/>
      <c r="F500" s="35" t="s">
        <v>236</v>
      </c>
      <c r="G500" s="43">
        <f t="shared" si="33"/>
        <v>0</v>
      </c>
      <c r="H500" s="81" t="s">
        <v>43</v>
      </c>
      <c r="I500" s="43" t="s">
        <v>43</v>
      </c>
      <c r="J500" s="81" t="s">
        <v>43</v>
      </c>
      <c r="K500" s="43" t="s">
        <v>43</v>
      </c>
      <c r="L500" s="81" t="s">
        <v>43</v>
      </c>
      <c r="M500" s="43" t="s">
        <v>43</v>
      </c>
      <c r="N500" s="81" t="s">
        <v>43</v>
      </c>
      <c r="O500" s="43" t="s">
        <v>43</v>
      </c>
      <c r="P500" s="81" t="s">
        <v>43</v>
      </c>
    </row>
    <row r="501" spans="2:16" outlineLevel="1" x14ac:dyDescent="0.25">
      <c r="B501" s="82"/>
      <c r="C501" s="131"/>
      <c r="D501" s="118" t="s">
        <v>180</v>
      </c>
      <c r="E501" s="118"/>
      <c r="F501" s="83" t="s">
        <v>237</v>
      </c>
      <c r="G501" s="319">
        <f t="shared" si="33"/>
        <v>0</v>
      </c>
      <c r="H501" s="84" t="s">
        <v>43</v>
      </c>
      <c r="I501" s="319" t="s">
        <v>43</v>
      </c>
      <c r="J501" s="84" t="s">
        <v>43</v>
      </c>
      <c r="K501" s="319" t="s">
        <v>43</v>
      </c>
      <c r="L501" s="84" t="s">
        <v>43</v>
      </c>
      <c r="M501" s="319" t="s">
        <v>43</v>
      </c>
      <c r="N501" s="84" t="s">
        <v>43</v>
      </c>
      <c r="O501" s="319" t="s">
        <v>43</v>
      </c>
      <c r="P501" s="84" t="s">
        <v>43</v>
      </c>
    </row>
    <row r="502" spans="2:16" ht="14.25" customHeight="1" outlineLevel="1" x14ac:dyDescent="0.25">
      <c r="B502" s="147"/>
      <c r="C502" s="165" t="s">
        <v>238</v>
      </c>
      <c r="D502" s="133"/>
      <c r="E502" s="106"/>
      <c r="F502" s="39" t="s">
        <v>239</v>
      </c>
      <c r="G502" s="32">
        <f t="shared" si="33"/>
        <v>0</v>
      </c>
      <c r="H502" s="16" t="s">
        <v>20</v>
      </c>
      <c r="I502" s="32"/>
      <c r="J502" s="16" t="s">
        <v>20</v>
      </c>
      <c r="K502" s="32"/>
      <c r="L502" s="16" t="s">
        <v>20</v>
      </c>
      <c r="M502" s="32"/>
      <c r="N502" s="16" t="s">
        <v>20</v>
      </c>
      <c r="O502" s="32"/>
      <c r="P502" s="16" t="s">
        <v>20</v>
      </c>
    </row>
    <row r="503" spans="2:16" outlineLevel="1" x14ac:dyDescent="0.25">
      <c r="B503" s="147"/>
      <c r="C503" s="128"/>
      <c r="D503" s="29" t="s">
        <v>178</v>
      </c>
      <c r="E503" s="29"/>
      <c r="F503" s="39" t="s">
        <v>240</v>
      </c>
      <c r="G503" s="32">
        <f t="shared" si="33"/>
        <v>0</v>
      </c>
      <c r="H503" s="27" t="s">
        <v>43</v>
      </c>
      <c r="I503" s="32" t="s">
        <v>43</v>
      </c>
      <c r="J503" s="27" t="s">
        <v>43</v>
      </c>
      <c r="K503" s="32" t="s">
        <v>43</v>
      </c>
      <c r="L503" s="27" t="s">
        <v>43</v>
      </c>
      <c r="M503" s="32" t="s">
        <v>43</v>
      </c>
      <c r="N503" s="27" t="s">
        <v>43</v>
      </c>
      <c r="O503" s="32" t="s">
        <v>43</v>
      </c>
      <c r="P503" s="27" t="s">
        <v>43</v>
      </c>
    </row>
    <row r="504" spans="2:16" outlineLevel="1" x14ac:dyDescent="0.25">
      <c r="B504" s="147"/>
      <c r="C504" s="128"/>
      <c r="D504" s="29" t="s">
        <v>180</v>
      </c>
      <c r="E504" s="29"/>
      <c r="F504" s="39" t="s">
        <v>241</v>
      </c>
      <c r="G504" s="32">
        <f t="shared" si="33"/>
        <v>0</v>
      </c>
      <c r="H504" s="27" t="s">
        <v>43</v>
      </c>
      <c r="I504" s="32" t="s">
        <v>43</v>
      </c>
      <c r="J504" s="27" t="s">
        <v>43</v>
      </c>
      <c r="K504" s="32" t="s">
        <v>43</v>
      </c>
      <c r="L504" s="27" t="s">
        <v>43</v>
      </c>
      <c r="M504" s="32" t="s">
        <v>43</v>
      </c>
      <c r="N504" s="27" t="s">
        <v>43</v>
      </c>
      <c r="O504" s="32" t="s">
        <v>43</v>
      </c>
      <c r="P504" s="27" t="s">
        <v>43</v>
      </c>
    </row>
    <row r="505" spans="2:16" outlineLevel="1" x14ac:dyDescent="0.25">
      <c r="B505" s="147"/>
      <c r="C505" s="128"/>
      <c r="D505" s="29" t="s">
        <v>182</v>
      </c>
      <c r="E505" s="29"/>
      <c r="F505" s="39" t="s">
        <v>242</v>
      </c>
      <c r="G505" s="32">
        <f t="shared" si="33"/>
        <v>0</v>
      </c>
      <c r="H505" s="27" t="s">
        <v>43</v>
      </c>
      <c r="I505" s="32" t="s">
        <v>43</v>
      </c>
      <c r="J505" s="27" t="s">
        <v>43</v>
      </c>
      <c r="K505" s="32" t="s">
        <v>43</v>
      </c>
      <c r="L505" s="27" t="s">
        <v>43</v>
      </c>
      <c r="M505" s="32" t="s">
        <v>43</v>
      </c>
      <c r="N505" s="27" t="s">
        <v>43</v>
      </c>
      <c r="O505" s="32" t="s">
        <v>43</v>
      </c>
      <c r="P505" s="27" t="s">
        <v>43</v>
      </c>
    </row>
    <row r="506" spans="2:16" ht="14.25" customHeight="1" outlineLevel="1" x14ac:dyDescent="0.25">
      <c r="B506" s="147"/>
      <c r="C506" s="165" t="s">
        <v>243</v>
      </c>
      <c r="D506" s="133"/>
      <c r="E506" s="106"/>
      <c r="F506" s="39" t="s">
        <v>244</v>
      </c>
      <c r="G506" s="32">
        <f t="shared" si="33"/>
        <v>0</v>
      </c>
      <c r="H506" s="16" t="s">
        <v>20</v>
      </c>
      <c r="I506" s="32"/>
      <c r="J506" s="16" t="s">
        <v>20</v>
      </c>
      <c r="K506" s="32"/>
      <c r="L506" s="16" t="s">
        <v>20</v>
      </c>
      <c r="M506" s="32"/>
      <c r="N506" s="16" t="s">
        <v>20</v>
      </c>
      <c r="O506" s="32"/>
      <c r="P506" s="16" t="s">
        <v>20</v>
      </c>
    </row>
    <row r="507" spans="2:16" outlineLevel="1" x14ac:dyDescent="0.25">
      <c r="B507" s="147"/>
      <c r="C507" s="128"/>
      <c r="D507" s="29" t="s">
        <v>178</v>
      </c>
      <c r="E507" s="29"/>
      <c r="F507" s="39" t="s">
        <v>245</v>
      </c>
      <c r="G507" s="32">
        <f t="shared" si="33"/>
        <v>0</v>
      </c>
      <c r="H507" s="27" t="s">
        <v>43</v>
      </c>
      <c r="I507" s="32" t="s">
        <v>43</v>
      </c>
      <c r="J507" s="27" t="s">
        <v>43</v>
      </c>
      <c r="K507" s="32" t="s">
        <v>43</v>
      </c>
      <c r="L507" s="27" t="s">
        <v>43</v>
      </c>
      <c r="M507" s="32" t="s">
        <v>43</v>
      </c>
      <c r="N507" s="27" t="s">
        <v>43</v>
      </c>
      <c r="O507" s="32" t="s">
        <v>43</v>
      </c>
      <c r="P507" s="27" t="s">
        <v>43</v>
      </c>
    </row>
    <row r="508" spans="2:16" outlineLevel="1" x14ac:dyDescent="0.25">
      <c r="B508" s="147"/>
      <c r="C508" s="128"/>
      <c r="D508" s="29" t="s">
        <v>180</v>
      </c>
      <c r="E508" s="29"/>
      <c r="F508" s="39" t="s">
        <v>246</v>
      </c>
      <c r="G508" s="32">
        <f t="shared" si="33"/>
        <v>0</v>
      </c>
      <c r="H508" s="27" t="s">
        <v>43</v>
      </c>
      <c r="I508" s="32" t="s">
        <v>43</v>
      </c>
      <c r="J508" s="27" t="s">
        <v>43</v>
      </c>
      <c r="K508" s="32" t="s">
        <v>43</v>
      </c>
      <c r="L508" s="27" t="s">
        <v>43</v>
      </c>
      <c r="M508" s="32" t="s">
        <v>43</v>
      </c>
      <c r="N508" s="27" t="s">
        <v>43</v>
      </c>
      <c r="O508" s="32" t="s">
        <v>43</v>
      </c>
      <c r="P508" s="27" t="s">
        <v>43</v>
      </c>
    </row>
    <row r="509" spans="2:16" outlineLevel="1" x14ac:dyDescent="0.25">
      <c r="B509" s="153"/>
      <c r="C509" s="129"/>
      <c r="D509" s="45" t="s">
        <v>182</v>
      </c>
      <c r="E509" s="45"/>
      <c r="F509" s="46" t="s">
        <v>247</v>
      </c>
      <c r="G509" s="47">
        <f t="shared" si="33"/>
        <v>0</v>
      </c>
      <c r="H509" s="85" t="s">
        <v>43</v>
      </c>
      <c r="I509" s="47" t="s">
        <v>43</v>
      </c>
      <c r="J509" s="85" t="s">
        <v>43</v>
      </c>
      <c r="K509" s="47" t="s">
        <v>43</v>
      </c>
      <c r="L509" s="85" t="s">
        <v>43</v>
      </c>
      <c r="M509" s="47" t="s">
        <v>43</v>
      </c>
      <c r="N509" s="85" t="s">
        <v>43</v>
      </c>
      <c r="O509" s="47" t="s">
        <v>43</v>
      </c>
      <c r="P509" s="85" t="s">
        <v>43</v>
      </c>
    </row>
    <row r="510" spans="2:16" ht="18" customHeight="1" x14ac:dyDescent="0.3">
      <c r="B510" s="277" t="s">
        <v>474</v>
      </c>
      <c r="C510" s="277"/>
      <c r="D510" s="278"/>
      <c r="E510" s="279"/>
      <c r="F510" s="274" t="s">
        <v>249</v>
      </c>
      <c r="G510" s="312" t="e">
        <f>SUM(I510,K510,M510,O510)</f>
        <v>#REF!</v>
      </c>
      <c r="H510" s="275"/>
      <c r="I510" s="312" t="e">
        <f>SUM(I511,I516,I523,I574,I589)</f>
        <v>#REF!</v>
      </c>
      <c r="J510" s="275"/>
      <c r="K510" s="312">
        <f>SUM(K511,K516,K523,K574,K589)</f>
        <v>0</v>
      </c>
      <c r="L510" s="275"/>
      <c r="M510" s="312" t="e">
        <f>SUM(M511,M516,M523,M574,M589)</f>
        <v>#REF!</v>
      </c>
      <c r="N510" s="275"/>
      <c r="O510" s="312">
        <f>SUM(O511,O516,O523,O574,O589)</f>
        <v>0</v>
      </c>
      <c r="P510" s="275"/>
    </row>
    <row r="511" spans="2:16" ht="15.6" x14ac:dyDescent="0.25">
      <c r="B511" s="139" t="s">
        <v>475</v>
      </c>
      <c r="C511" s="139"/>
      <c r="D511" s="139"/>
      <c r="E511" s="95"/>
      <c r="F511" s="169" t="s">
        <v>251</v>
      </c>
      <c r="G511" s="289">
        <f t="shared" si="33"/>
        <v>0</v>
      </c>
      <c r="H511" s="58"/>
      <c r="I511" s="289">
        <f>I512</f>
        <v>0</v>
      </c>
      <c r="J511" s="58"/>
      <c r="K511" s="289">
        <f>K512</f>
        <v>0</v>
      </c>
      <c r="L511" s="58"/>
      <c r="M511" s="289">
        <f>M512</f>
        <v>0</v>
      </c>
      <c r="N511" s="58"/>
      <c r="O511" s="289">
        <f>O512</f>
        <v>0</v>
      </c>
      <c r="P511" s="58"/>
    </row>
    <row r="512" spans="2:16" ht="15.6" outlineLevel="1" collapsed="1" x14ac:dyDescent="0.3">
      <c r="B512" s="48" t="s">
        <v>252</v>
      </c>
      <c r="C512" s="49"/>
      <c r="D512" s="50"/>
      <c r="E512" s="50"/>
      <c r="F512" s="51" t="s">
        <v>253</v>
      </c>
      <c r="G512" s="289">
        <f t="shared" si="33"/>
        <v>0</v>
      </c>
      <c r="H512" s="12"/>
      <c r="I512" s="289">
        <f>SUM(I514:I515)</f>
        <v>0</v>
      </c>
      <c r="J512" s="12"/>
      <c r="K512" s="289">
        <f>SUM(K514:K515)</f>
        <v>0</v>
      </c>
      <c r="L512" s="12"/>
      <c r="M512" s="289">
        <f>SUM(M514:M515)</f>
        <v>0</v>
      </c>
      <c r="N512" s="12"/>
      <c r="O512" s="289">
        <f>SUM(O514:O515)</f>
        <v>0</v>
      </c>
      <c r="P512" s="12"/>
    </row>
    <row r="513" spans="2:16" outlineLevel="1" x14ac:dyDescent="0.25">
      <c r="B513" s="154" t="s">
        <v>254</v>
      </c>
      <c r="C513" s="35"/>
      <c r="D513" s="35"/>
      <c r="E513" s="35"/>
      <c r="F513" s="52"/>
      <c r="G513" s="289">
        <f t="shared" si="33"/>
        <v>0</v>
      </c>
      <c r="H513" s="12"/>
      <c r="I513" s="289"/>
      <c r="J513" s="12"/>
      <c r="K513" s="289"/>
      <c r="L513" s="12"/>
      <c r="M513" s="289"/>
      <c r="N513" s="12"/>
      <c r="O513" s="289"/>
      <c r="P513" s="12"/>
    </row>
    <row r="514" spans="2:16" outlineLevel="1" x14ac:dyDescent="0.25">
      <c r="B514" s="13"/>
      <c r="C514" s="19" t="s">
        <v>255</v>
      </c>
      <c r="D514" s="16"/>
      <c r="E514" s="16"/>
      <c r="F514" s="53" t="s">
        <v>256</v>
      </c>
      <c r="G514" s="289">
        <f t="shared" si="33"/>
        <v>0</v>
      </c>
      <c r="H514" s="12"/>
      <c r="I514" s="289"/>
      <c r="J514" s="12"/>
      <c r="K514" s="289"/>
      <c r="L514" s="12"/>
      <c r="M514" s="289"/>
      <c r="N514" s="12"/>
      <c r="O514" s="289"/>
      <c r="P514" s="12"/>
    </row>
    <row r="515" spans="2:16" outlineLevel="1" x14ac:dyDescent="0.25">
      <c r="B515" s="13"/>
      <c r="C515" s="19" t="s">
        <v>257</v>
      </c>
      <c r="D515" s="16"/>
      <c r="E515" s="16"/>
      <c r="F515" s="53" t="s">
        <v>258</v>
      </c>
      <c r="G515" s="289">
        <f t="shared" si="33"/>
        <v>0</v>
      </c>
      <c r="H515" s="12"/>
      <c r="I515" s="289"/>
      <c r="J515" s="12"/>
      <c r="K515" s="289"/>
      <c r="L515" s="12"/>
      <c r="M515" s="289"/>
      <c r="N515" s="12"/>
      <c r="O515" s="289"/>
      <c r="P515" s="12"/>
    </row>
    <row r="516" spans="2:16" ht="15.75" customHeight="1" x14ac:dyDescent="0.25">
      <c r="B516" s="158" t="s">
        <v>261</v>
      </c>
      <c r="C516" s="158"/>
      <c r="D516" s="140"/>
      <c r="E516" s="112"/>
      <c r="F516" s="34" t="s">
        <v>262</v>
      </c>
      <c r="G516" s="289">
        <f t="shared" si="33"/>
        <v>0</v>
      </c>
      <c r="H516" s="12"/>
      <c r="I516" s="289">
        <f>I517</f>
        <v>0</v>
      </c>
      <c r="J516" s="12"/>
      <c r="K516" s="289">
        <f>K517</f>
        <v>0</v>
      </c>
      <c r="L516" s="12"/>
      <c r="M516" s="289">
        <f>M517</f>
        <v>0</v>
      </c>
      <c r="N516" s="12"/>
      <c r="O516" s="289">
        <f>O517</f>
        <v>0</v>
      </c>
      <c r="P516" s="12"/>
    </row>
    <row r="517" spans="2:16" ht="15" customHeight="1" outlineLevel="1" collapsed="1" x14ac:dyDescent="0.25">
      <c r="B517" s="163" t="s">
        <v>263</v>
      </c>
      <c r="C517" s="163"/>
      <c r="D517" s="145"/>
      <c r="E517" s="119"/>
      <c r="F517" s="51" t="s">
        <v>264</v>
      </c>
      <c r="G517" s="289">
        <f t="shared" si="33"/>
        <v>0</v>
      </c>
      <c r="H517" s="12"/>
      <c r="I517" s="289">
        <f>SUM(I519,I521,I522)</f>
        <v>0</v>
      </c>
      <c r="J517" s="12"/>
      <c r="K517" s="289">
        <f>SUM(K519,K521,K522)</f>
        <v>0</v>
      </c>
      <c r="L517" s="12"/>
      <c r="M517" s="289">
        <f>SUM(M519,M521,M522)</f>
        <v>0</v>
      </c>
      <c r="N517" s="12"/>
      <c r="O517" s="289">
        <f>SUM(O519,O521,O522)</f>
        <v>0</v>
      </c>
      <c r="P517" s="12"/>
    </row>
    <row r="518" spans="2:16" outlineLevel="1" x14ac:dyDescent="0.25">
      <c r="B518" s="154" t="s">
        <v>254</v>
      </c>
      <c r="C518" s="35"/>
      <c r="D518" s="35"/>
      <c r="E518" s="35"/>
      <c r="F518" s="52"/>
      <c r="G518" s="289">
        <f t="shared" si="33"/>
        <v>0</v>
      </c>
      <c r="H518" s="12"/>
      <c r="I518" s="289"/>
      <c r="J518" s="12"/>
      <c r="K518" s="289"/>
      <c r="L518" s="12"/>
      <c r="M518" s="289"/>
      <c r="N518" s="12"/>
      <c r="O518" s="289"/>
      <c r="P518" s="12"/>
    </row>
    <row r="519" spans="2:16" outlineLevel="1" x14ac:dyDescent="0.25">
      <c r="B519" s="55"/>
      <c r="C519" s="56" t="s">
        <v>265</v>
      </c>
      <c r="D519" s="16"/>
      <c r="E519" s="16"/>
      <c r="F519" s="52" t="s">
        <v>266</v>
      </c>
      <c r="G519" s="289">
        <f t="shared" si="33"/>
        <v>0</v>
      </c>
      <c r="H519" s="12"/>
      <c r="I519" s="289">
        <f>I520</f>
        <v>0</v>
      </c>
      <c r="J519" s="12"/>
      <c r="K519" s="289">
        <f>K520</f>
        <v>0</v>
      </c>
      <c r="L519" s="12"/>
      <c r="M519" s="289">
        <f>M520</f>
        <v>0</v>
      </c>
      <c r="N519" s="12"/>
      <c r="O519" s="289">
        <f>O520</f>
        <v>0</v>
      </c>
      <c r="P519" s="12"/>
    </row>
    <row r="520" spans="2:16" outlineLevel="1" x14ac:dyDescent="0.25">
      <c r="B520" s="55"/>
      <c r="C520" s="56"/>
      <c r="D520" s="57" t="s">
        <v>267</v>
      </c>
      <c r="E520" s="57"/>
      <c r="F520" s="52" t="s">
        <v>268</v>
      </c>
      <c r="G520" s="289">
        <f t="shared" si="33"/>
        <v>0</v>
      </c>
      <c r="H520" s="12"/>
      <c r="I520" s="289"/>
      <c r="J520" s="12"/>
      <c r="K520" s="289"/>
      <c r="L520" s="12"/>
      <c r="M520" s="289"/>
      <c r="N520" s="12"/>
      <c r="O520" s="289"/>
      <c r="P520" s="12"/>
    </row>
    <row r="521" spans="2:16" outlineLevel="1" x14ac:dyDescent="0.25">
      <c r="B521" s="55"/>
      <c r="C521" s="134" t="s">
        <v>269</v>
      </c>
      <c r="D521" s="134"/>
      <c r="E521" s="56"/>
      <c r="F521" s="52" t="s">
        <v>270</v>
      </c>
      <c r="G521" s="289">
        <f t="shared" si="33"/>
        <v>0</v>
      </c>
      <c r="H521" s="12"/>
      <c r="I521" s="289"/>
      <c r="J521" s="12"/>
      <c r="K521" s="289"/>
      <c r="L521" s="12"/>
      <c r="M521" s="289"/>
      <c r="N521" s="12"/>
      <c r="O521" s="289"/>
      <c r="P521" s="12"/>
    </row>
    <row r="522" spans="2:16" outlineLevel="1" x14ac:dyDescent="0.25">
      <c r="B522" s="55"/>
      <c r="C522" s="56" t="s">
        <v>271</v>
      </c>
      <c r="D522" s="16"/>
      <c r="E522" s="16"/>
      <c r="F522" s="52" t="s">
        <v>272</v>
      </c>
      <c r="G522" s="289">
        <f t="shared" si="33"/>
        <v>0</v>
      </c>
      <c r="H522" s="12"/>
      <c r="I522" s="289"/>
      <c r="J522" s="12"/>
      <c r="K522" s="289"/>
      <c r="L522" s="12"/>
      <c r="M522" s="289"/>
      <c r="N522" s="12"/>
      <c r="O522" s="289"/>
      <c r="P522" s="12"/>
    </row>
    <row r="523" spans="2:16" ht="15.75" customHeight="1" x14ac:dyDescent="0.25">
      <c r="B523" s="160" t="s">
        <v>273</v>
      </c>
      <c r="C523" s="160"/>
      <c r="D523" s="142"/>
      <c r="E523" s="250"/>
      <c r="F523" s="51" t="s">
        <v>274</v>
      </c>
      <c r="G523" s="289" t="e">
        <f t="shared" si="33"/>
        <v>#REF!</v>
      </c>
      <c r="H523" s="58"/>
      <c r="I523" s="289" t="e">
        <f>SUM(I524,I540,I548,I565)</f>
        <v>#REF!</v>
      </c>
      <c r="J523" s="58"/>
      <c r="K523" s="289">
        <f>SUM(K524,K540,K548,K565)</f>
        <v>0</v>
      </c>
      <c r="L523" s="58"/>
      <c r="M523" s="289" t="e">
        <f>SUM(M524,M540,M548,M565)</f>
        <v>#REF!</v>
      </c>
      <c r="N523" s="58"/>
      <c r="O523" s="289">
        <f>SUM(O524,O540,O548,O565)</f>
        <v>0</v>
      </c>
      <c r="P523" s="58"/>
    </row>
    <row r="524" spans="2:16" ht="15.75" customHeight="1" outlineLevel="1" x14ac:dyDescent="0.25">
      <c r="B524" s="164" t="s">
        <v>275</v>
      </c>
      <c r="C524" s="164"/>
      <c r="D524" s="146"/>
      <c r="E524" s="120"/>
      <c r="F524" s="59" t="s">
        <v>276</v>
      </c>
      <c r="G524" s="289">
        <f t="shared" si="33"/>
        <v>0</v>
      </c>
      <c r="H524" s="12"/>
      <c r="I524" s="289">
        <f>SUM(I526,I529,I533,I534,I536,I539)</f>
        <v>0</v>
      </c>
      <c r="J524" s="12"/>
      <c r="K524" s="289">
        <f>SUM(K526,K529,K533,K534,K536,K539)</f>
        <v>0</v>
      </c>
      <c r="L524" s="12"/>
      <c r="M524" s="289">
        <f>SUM(M526,M529,M533,M534,M536,M539)</f>
        <v>0</v>
      </c>
      <c r="N524" s="12"/>
      <c r="O524" s="289">
        <f>SUM(O526,O529,O533,O534,O536,O539)</f>
        <v>0</v>
      </c>
      <c r="P524" s="12"/>
    </row>
    <row r="525" spans="2:16" outlineLevel="2" x14ac:dyDescent="0.25">
      <c r="B525" s="154" t="s">
        <v>254</v>
      </c>
      <c r="C525" s="35"/>
      <c r="D525" s="35"/>
      <c r="E525" s="35"/>
      <c r="F525" s="60"/>
      <c r="G525" s="289">
        <f t="shared" si="33"/>
        <v>0</v>
      </c>
      <c r="H525" s="12"/>
      <c r="I525" s="289"/>
      <c r="J525" s="12"/>
      <c r="K525" s="289"/>
      <c r="L525" s="12"/>
      <c r="M525" s="289"/>
      <c r="N525" s="12"/>
      <c r="O525" s="289"/>
      <c r="P525" s="12"/>
    </row>
    <row r="526" spans="2:16" outlineLevel="2" x14ac:dyDescent="0.25">
      <c r="B526" s="55"/>
      <c r="C526" s="61" t="s">
        <v>277</v>
      </c>
      <c r="D526" s="61"/>
      <c r="E526" s="61"/>
      <c r="F526" s="53" t="s">
        <v>278</v>
      </c>
      <c r="G526" s="289">
        <f t="shared" si="33"/>
        <v>0</v>
      </c>
      <c r="H526" s="12"/>
      <c r="I526" s="289">
        <f>SUM(I527:I528)</f>
        <v>0</v>
      </c>
      <c r="J526" s="12"/>
      <c r="K526" s="289">
        <f>SUM(K527:K528)</f>
        <v>0</v>
      </c>
      <c r="L526" s="12"/>
      <c r="M526" s="289">
        <f>SUM(M527:M528)</f>
        <v>0</v>
      </c>
      <c r="N526" s="12"/>
      <c r="O526" s="289">
        <f>SUM(O527:O528)</f>
        <v>0</v>
      </c>
      <c r="P526" s="12"/>
    </row>
    <row r="527" spans="2:16" outlineLevel="2" x14ac:dyDescent="0.25">
      <c r="B527" s="55"/>
      <c r="C527" s="61"/>
      <c r="D527" s="57" t="s">
        <v>279</v>
      </c>
      <c r="E527" s="57"/>
      <c r="F527" s="53" t="s">
        <v>280</v>
      </c>
      <c r="G527" s="289">
        <f t="shared" ref="G527:G590" si="34">SUM(I527,K527,M527,O527)</f>
        <v>0</v>
      </c>
      <c r="H527" s="12"/>
      <c r="I527" s="289"/>
      <c r="J527" s="12"/>
      <c r="K527" s="289"/>
      <c r="L527" s="12"/>
      <c r="M527" s="289"/>
      <c r="N527" s="12"/>
      <c r="O527" s="289"/>
      <c r="P527" s="12"/>
    </row>
    <row r="528" spans="2:16" outlineLevel="2" x14ac:dyDescent="0.25">
      <c r="B528" s="55"/>
      <c r="C528" s="61"/>
      <c r="D528" s="57" t="s">
        <v>281</v>
      </c>
      <c r="E528" s="57"/>
      <c r="F528" s="53" t="s">
        <v>282</v>
      </c>
      <c r="G528" s="289">
        <f t="shared" si="34"/>
        <v>0</v>
      </c>
      <c r="H528" s="12"/>
      <c r="I528" s="289"/>
      <c r="J528" s="12"/>
      <c r="K528" s="289"/>
      <c r="L528" s="12"/>
      <c r="M528" s="289"/>
      <c r="N528" s="12"/>
      <c r="O528" s="289"/>
      <c r="P528" s="12"/>
    </row>
    <row r="529" spans="2:16" outlineLevel="2" x14ac:dyDescent="0.25">
      <c r="B529" s="55"/>
      <c r="C529" s="61" t="s">
        <v>283</v>
      </c>
      <c r="D529" s="62"/>
      <c r="E529" s="62"/>
      <c r="F529" s="53" t="s">
        <v>284</v>
      </c>
      <c r="G529" s="289">
        <f t="shared" si="34"/>
        <v>0</v>
      </c>
      <c r="H529" s="12"/>
      <c r="I529" s="289">
        <f>SUM(I530:I532)</f>
        <v>0</v>
      </c>
      <c r="J529" s="12"/>
      <c r="K529" s="289">
        <f>SUM(K530:K532)</f>
        <v>0</v>
      </c>
      <c r="L529" s="12"/>
      <c r="M529" s="289">
        <f>SUM(M530:M532)</f>
        <v>0</v>
      </c>
      <c r="N529" s="12"/>
      <c r="O529" s="289">
        <f>SUM(O530:O532)</f>
        <v>0</v>
      </c>
      <c r="P529" s="12"/>
    </row>
    <row r="530" spans="2:16" outlineLevel="2" x14ac:dyDescent="0.25">
      <c r="B530" s="55"/>
      <c r="C530" s="61"/>
      <c r="D530" s="57" t="s">
        <v>285</v>
      </c>
      <c r="E530" s="57"/>
      <c r="F530" s="53" t="s">
        <v>286</v>
      </c>
      <c r="G530" s="289">
        <f t="shared" si="34"/>
        <v>0</v>
      </c>
      <c r="H530" s="12"/>
      <c r="I530" s="289"/>
      <c r="J530" s="12"/>
      <c r="K530" s="289"/>
      <c r="L530" s="12"/>
      <c r="M530" s="289"/>
      <c r="N530" s="12"/>
      <c r="O530" s="289"/>
      <c r="P530" s="12"/>
    </row>
    <row r="531" spans="2:16" outlineLevel="2" x14ac:dyDescent="0.25">
      <c r="B531" s="55"/>
      <c r="C531" s="61"/>
      <c r="D531" s="57" t="s">
        <v>287</v>
      </c>
      <c r="E531" s="57"/>
      <c r="F531" s="53" t="s">
        <v>288</v>
      </c>
      <c r="G531" s="289">
        <f t="shared" si="34"/>
        <v>0</v>
      </c>
      <c r="H531" s="12"/>
      <c r="I531" s="289"/>
      <c r="J531" s="12"/>
      <c r="K531" s="289"/>
      <c r="L531" s="12"/>
      <c r="M531" s="289"/>
      <c r="N531" s="12"/>
      <c r="O531" s="289"/>
      <c r="P531" s="12"/>
    </row>
    <row r="532" spans="2:16" outlineLevel="2" x14ac:dyDescent="0.25">
      <c r="B532" s="55"/>
      <c r="C532" s="61"/>
      <c r="D532" s="63" t="s">
        <v>289</v>
      </c>
      <c r="E532" s="63"/>
      <c r="F532" s="53" t="s">
        <v>290</v>
      </c>
      <c r="G532" s="289">
        <f t="shared" si="34"/>
        <v>0</v>
      </c>
      <c r="H532" s="12"/>
      <c r="I532" s="289"/>
      <c r="J532" s="12"/>
      <c r="K532" s="289"/>
      <c r="L532" s="12"/>
      <c r="M532" s="289"/>
      <c r="N532" s="12"/>
      <c r="O532" s="289"/>
      <c r="P532" s="12"/>
    </row>
    <row r="533" spans="2:16" outlineLevel="2" x14ac:dyDescent="0.25">
      <c r="B533" s="55"/>
      <c r="C533" s="61" t="s">
        <v>291</v>
      </c>
      <c r="D533" s="61"/>
      <c r="E533" s="61"/>
      <c r="F533" s="53" t="s">
        <v>292</v>
      </c>
      <c r="G533" s="289">
        <f t="shared" si="34"/>
        <v>0</v>
      </c>
      <c r="H533" s="12"/>
      <c r="I533" s="289"/>
      <c r="J533" s="12"/>
      <c r="K533" s="289"/>
      <c r="L533" s="12"/>
      <c r="M533" s="289"/>
      <c r="N533" s="12"/>
      <c r="O533" s="289"/>
      <c r="P533" s="12"/>
    </row>
    <row r="534" spans="2:16" outlineLevel="2" x14ac:dyDescent="0.25">
      <c r="B534" s="55"/>
      <c r="C534" s="61" t="s">
        <v>293</v>
      </c>
      <c r="D534" s="61"/>
      <c r="E534" s="61"/>
      <c r="F534" s="53" t="s">
        <v>294</v>
      </c>
      <c r="G534" s="289">
        <f t="shared" si="34"/>
        <v>0</v>
      </c>
      <c r="H534" s="12"/>
      <c r="I534" s="289">
        <f>I535</f>
        <v>0</v>
      </c>
      <c r="J534" s="12"/>
      <c r="K534" s="289">
        <f>K535</f>
        <v>0</v>
      </c>
      <c r="L534" s="12"/>
      <c r="M534" s="289">
        <f>M535</f>
        <v>0</v>
      </c>
      <c r="N534" s="12"/>
      <c r="O534" s="289">
        <f>O535</f>
        <v>0</v>
      </c>
      <c r="P534" s="12"/>
    </row>
    <row r="535" spans="2:16" outlineLevel="2" x14ac:dyDescent="0.25">
      <c r="B535" s="55"/>
      <c r="C535" s="61"/>
      <c r="D535" s="57" t="s">
        <v>295</v>
      </c>
      <c r="E535" s="57"/>
      <c r="F535" s="53" t="s">
        <v>296</v>
      </c>
      <c r="G535" s="289">
        <f t="shared" si="34"/>
        <v>0</v>
      </c>
      <c r="H535" s="12"/>
      <c r="I535" s="289"/>
      <c r="J535" s="12"/>
      <c r="K535" s="289"/>
      <c r="L535" s="12"/>
      <c r="M535" s="289"/>
      <c r="N535" s="12"/>
      <c r="O535" s="289"/>
      <c r="P535" s="12"/>
    </row>
    <row r="536" spans="2:16" outlineLevel="2" x14ac:dyDescent="0.25">
      <c r="B536" s="55"/>
      <c r="C536" s="61" t="s">
        <v>297</v>
      </c>
      <c r="D536" s="61"/>
      <c r="E536" s="61"/>
      <c r="F536" s="53" t="s">
        <v>298</v>
      </c>
      <c r="G536" s="289">
        <f t="shared" si="34"/>
        <v>0</v>
      </c>
      <c r="H536" s="12"/>
      <c r="I536" s="289">
        <f>SUM(I537:I538)</f>
        <v>0</v>
      </c>
      <c r="J536" s="12"/>
      <c r="K536" s="289">
        <f>SUM(K537:K538)</f>
        <v>0</v>
      </c>
      <c r="L536" s="12"/>
      <c r="M536" s="289">
        <f>SUM(M537:M538)</f>
        <v>0</v>
      </c>
      <c r="N536" s="12"/>
      <c r="O536" s="289">
        <f>SUM(O537:O538)</f>
        <v>0</v>
      </c>
      <c r="P536" s="12"/>
    </row>
    <row r="537" spans="2:16" outlineLevel="2" x14ac:dyDescent="0.25">
      <c r="B537" s="55"/>
      <c r="C537" s="61"/>
      <c r="D537" s="57" t="s">
        <v>299</v>
      </c>
      <c r="E537" s="57"/>
      <c r="F537" s="53" t="s">
        <v>300</v>
      </c>
      <c r="G537" s="289">
        <f t="shared" si="34"/>
        <v>0</v>
      </c>
      <c r="H537" s="12"/>
      <c r="I537" s="289"/>
      <c r="J537" s="12"/>
      <c r="K537" s="289"/>
      <c r="L537" s="12"/>
      <c r="M537" s="289"/>
      <c r="N537" s="12"/>
      <c r="O537" s="289"/>
      <c r="P537" s="12"/>
    </row>
    <row r="538" spans="2:16" outlineLevel="2" x14ac:dyDescent="0.25">
      <c r="B538" s="55"/>
      <c r="C538" s="61"/>
      <c r="D538" s="57" t="s">
        <v>301</v>
      </c>
      <c r="E538" s="57"/>
      <c r="F538" s="53" t="s">
        <v>302</v>
      </c>
      <c r="G538" s="289">
        <f t="shared" si="34"/>
        <v>0</v>
      </c>
      <c r="H538" s="12"/>
      <c r="I538" s="289"/>
      <c r="J538" s="12"/>
      <c r="K538" s="289"/>
      <c r="L538" s="12"/>
      <c r="M538" s="289"/>
      <c r="N538" s="12"/>
      <c r="O538" s="289"/>
      <c r="P538" s="12"/>
    </row>
    <row r="539" spans="2:16" outlineLevel="2" x14ac:dyDescent="0.25">
      <c r="B539" s="55"/>
      <c r="C539" s="19" t="s">
        <v>303</v>
      </c>
      <c r="D539" s="19"/>
      <c r="E539" s="19"/>
      <c r="F539" s="53" t="s">
        <v>304</v>
      </c>
      <c r="G539" s="289">
        <f t="shared" si="34"/>
        <v>0</v>
      </c>
      <c r="H539" s="12"/>
      <c r="I539" s="289"/>
      <c r="J539" s="12"/>
      <c r="K539" s="289"/>
      <c r="L539" s="12"/>
      <c r="M539" s="289"/>
      <c r="N539" s="12"/>
      <c r="O539" s="289"/>
      <c r="P539" s="12"/>
    </row>
    <row r="540" spans="2:16" ht="15.6" outlineLevel="1" x14ac:dyDescent="0.3">
      <c r="B540" s="64" t="s">
        <v>305</v>
      </c>
      <c r="C540" s="63"/>
      <c r="D540" s="19"/>
      <c r="E540" s="19"/>
      <c r="F540" s="59" t="s">
        <v>306</v>
      </c>
      <c r="G540" s="289">
        <f t="shared" si="34"/>
        <v>0</v>
      </c>
      <c r="H540" s="12"/>
      <c r="I540" s="289">
        <f>SUM(I542,I545,I546)</f>
        <v>0</v>
      </c>
      <c r="J540" s="12"/>
      <c r="K540" s="289">
        <f>SUM(K542,K545,K546)</f>
        <v>0</v>
      </c>
      <c r="L540" s="12"/>
      <c r="M540" s="289">
        <f>SUM(M542,M545,M546)</f>
        <v>0</v>
      </c>
      <c r="N540" s="12"/>
      <c r="O540" s="289">
        <f>SUM(O542,O545,O546)</f>
        <v>0</v>
      </c>
      <c r="P540" s="12"/>
    </row>
    <row r="541" spans="2:16" outlineLevel="2" x14ac:dyDescent="0.25">
      <c r="B541" s="154" t="s">
        <v>254</v>
      </c>
      <c r="C541" s="35"/>
      <c r="D541" s="35"/>
      <c r="E541" s="35"/>
      <c r="F541" s="60"/>
      <c r="G541" s="289">
        <f t="shared" si="34"/>
        <v>0</v>
      </c>
      <c r="H541" s="12"/>
      <c r="I541" s="289"/>
      <c r="J541" s="12"/>
      <c r="K541" s="289"/>
      <c r="L541" s="12"/>
      <c r="M541" s="289"/>
      <c r="N541" s="12"/>
      <c r="O541" s="289"/>
      <c r="P541" s="12"/>
    </row>
    <row r="542" spans="2:16" ht="14.25" customHeight="1" outlineLevel="2" x14ac:dyDescent="0.25">
      <c r="B542" s="154"/>
      <c r="C542" s="29" t="s">
        <v>307</v>
      </c>
      <c r="D542" s="92"/>
      <c r="E542" s="70"/>
      <c r="F542" s="60" t="s">
        <v>308</v>
      </c>
      <c r="G542" s="289">
        <f t="shared" si="34"/>
        <v>0</v>
      </c>
      <c r="H542" s="12"/>
      <c r="I542" s="289">
        <f>SUM(I543:I544)</f>
        <v>0</v>
      </c>
      <c r="J542" s="12"/>
      <c r="K542" s="289">
        <f>SUM(K543:K544)</f>
        <v>0</v>
      </c>
      <c r="L542" s="12"/>
      <c r="M542" s="289">
        <f>SUM(M543:M544)</f>
        <v>0</v>
      </c>
      <c r="N542" s="12"/>
      <c r="O542" s="289">
        <f>SUM(O543:O544)</f>
        <v>0</v>
      </c>
      <c r="P542" s="12"/>
    </row>
    <row r="543" spans="2:16" outlineLevel="2" x14ac:dyDescent="0.25">
      <c r="B543" s="154"/>
      <c r="C543" s="35"/>
      <c r="D543" s="63" t="s">
        <v>309</v>
      </c>
      <c r="E543" s="63"/>
      <c r="F543" s="60" t="s">
        <v>310</v>
      </c>
      <c r="G543" s="289">
        <f t="shared" si="34"/>
        <v>0</v>
      </c>
      <c r="H543" s="12"/>
      <c r="I543" s="289"/>
      <c r="J543" s="12"/>
      <c r="K543" s="289"/>
      <c r="L543" s="12"/>
      <c r="M543" s="289"/>
      <c r="N543" s="12"/>
      <c r="O543" s="289"/>
      <c r="P543" s="12"/>
    </row>
    <row r="544" spans="2:16" outlineLevel="2" x14ac:dyDescent="0.25">
      <c r="B544" s="154"/>
      <c r="C544" s="35"/>
      <c r="D544" s="63" t="s">
        <v>311</v>
      </c>
      <c r="E544" s="63"/>
      <c r="F544" s="60" t="s">
        <v>312</v>
      </c>
      <c r="G544" s="289">
        <f t="shared" si="34"/>
        <v>0</v>
      </c>
      <c r="H544" s="12"/>
      <c r="I544" s="289"/>
      <c r="J544" s="12"/>
      <c r="K544" s="289"/>
      <c r="L544" s="12"/>
      <c r="M544" s="289"/>
      <c r="N544" s="12"/>
      <c r="O544" s="289"/>
      <c r="P544" s="12"/>
    </row>
    <row r="545" spans="2:16" outlineLevel="2" x14ac:dyDescent="0.25">
      <c r="B545" s="154"/>
      <c r="C545" s="52" t="s">
        <v>313</v>
      </c>
      <c r="D545" s="63"/>
      <c r="E545" s="63"/>
      <c r="F545" s="60" t="s">
        <v>314</v>
      </c>
      <c r="G545" s="289">
        <f t="shared" si="34"/>
        <v>0</v>
      </c>
      <c r="H545" s="12"/>
      <c r="I545" s="289"/>
      <c r="J545" s="12"/>
      <c r="K545" s="289"/>
      <c r="L545" s="12"/>
      <c r="M545" s="289"/>
      <c r="N545" s="12"/>
      <c r="O545" s="289"/>
      <c r="P545" s="12"/>
    </row>
    <row r="546" spans="2:16" outlineLevel="2" x14ac:dyDescent="0.25">
      <c r="B546" s="55"/>
      <c r="C546" s="61" t="s">
        <v>315</v>
      </c>
      <c r="D546" s="61"/>
      <c r="E546" s="61"/>
      <c r="F546" s="60" t="s">
        <v>316</v>
      </c>
      <c r="G546" s="289">
        <f t="shared" si="34"/>
        <v>0</v>
      </c>
      <c r="H546" s="12"/>
      <c r="I546" s="289">
        <f>I547</f>
        <v>0</v>
      </c>
      <c r="J546" s="12"/>
      <c r="K546" s="289">
        <f>K547</f>
        <v>0</v>
      </c>
      <c r="L546" s="12"/>
      <c r="M546" s="289">
        <f>M547</f>
        <v>0</v>
      </c>
      <c r="N546" s="12"/>
      <c r="O546" s="289">
        <f>O547</f>
        <v>0</v>
      </c>
      <c r="P546" s="12"/>
    </row>
    <row r="547" spans="2:16" outlineLevel="2" x14ac:dyDescent="0.25">
      <c r="B547" s="55"/>
      <c r="C547" s="61"/>
      <c r="D547" s="63" t="s">
        <v>317</v>
      </c>
      <c r="E547" s="63"/>
      <c r="F547" s="60" t="s">
        <v>318</v>
      </c>
      <c r="G547" s="289">
        <f t="shared" si="34"/>
        <v>0</v>
      </c>
      <c r="H547" s="12"/>
      <c r="I547" s="289"/>
      <c r="J547" s="12"/>
      <c r="K547" s="289"/>
      <c r="L547" s="12"/>
      <c r="M547" s="289"/>
      <c r="N547" s="12"/>
      <c r="O547" s="289"/>
      <c r="P547" s="12"/>
    </row>
    <row r="548" spans="2:16" ht="15.6" outlineLevel="1" x14ac:dyDescent="0.3">
      <c r="B548" s="64" t="s">
        <v>319</v>
      </c>
      <c r="C548" s="57"/>
      <c r="D548" s="62"/>
      <c r="E548" s="62"/>
      <c r="F548" s="59" t="s">
        <v>320</v>
      </c>
      <c r="G548" s="289">
        <f t="shared" si="34"/>
        <v>0</v>
      </c>
      <c r="H548" s="12"/>
      <c r="I548" s="289">
        <f>SUM(I550,I562,I564)</f>
        <v>0</v>
      </c>
      <c r="J548" s="12"/>
      <c r="K548" s="289">
        <f>SUM(K550,K562,K564)</f>
        <v>0</v>
      </c>
      <c r="L548" s="12"/>
      <c r="M548" s="289">
        <f>SUM(M550,M562,M564)</f>
        <v>0</v>
      </c>
      <c r="N548" s="12"/>
      <c r="O548" s="289">
        <f>SUM(O550,O562,O564)</f>
        <v>0</v>
      </c>
      <c r="P548" s="12"/>
    </row>
    <row r="549" spans="2:16" outlineLevel="2" x14ac:dyDescent="0.25">
      <c r="B549" s="154" t="s">
        <v>254</v>
      </c>
      <c r="C549" s="35"/>
      <c r="D549" s="35"/>
      <c r="E549" s="35"/>
      <c r="F549" s="60"/>
      <c r="G549" s="289">
        <f t="shared" si="34"/>
        <v>0</v>
      </c>
      <c r="H549" s="12"/>
      <c r="I549" s="289"/>
      <c r="J549" s="12"/>
      <c r="K549" s="289"/>
      <c r="L549" s="12"/>
      <c r="M549" s="289"/>
      <c r="N549" s="12"/>
      <c r="O549" s="289"/>
      <c r="P549" s="12"/>
    </row>
    <row r="550" spans="2:16" ht="14.25" customHeight="1" outlineLevel="2" x14ac:dyDescent="0.25">
      <c r="B550" s="65"/>
      <c r="C550" s="29" t="s">
        <v>321</v>
      </c>
      <c r="D550" s="92"/>
      <c r="E550" s="70"/>
      <c r="F550" s="60" t="s">
        <v>322</v>
      </c>
      <c r="G550" s="289">
        <f t="shared" si="34"/>
        <v>0</v>
      </c>
      <c r="H550" s="12"/>
      <c r="I550" s="289">
        <f>SUM(I551:I561)</f>
        <v>0</v>
      </c>
      <c r="J550" s="12"/>
      <c r="K550" s="289">
        <f>SUM(K551:K561)</f>
        <v>0</v>
      </c>
      <c r="L550" s="12"/>
      <c r="M550" s="289">
        <f>SUM(M551:M561)</f>
        <v>0</v>
      </c>
      <c r="N550" s="12"/>
      <c r="O550" s="289">
        <f>SUM(O551:O561)</f>
        <v>0</v>
      </c>
      <c r="P550" s="12"/>
    </row>
    <row r="551" spans="2:16" outlineLevel="2" x14ac:dyDescent="0.25">
      <c r="B551" s="65"/>
      <c r="C551" s="61"/>
      <c r="D551" s="63" t="s">
        <v>323</v>
      </c>
      <c r="E551" s="63"/>
      <c r="F551" s="60" t="s">
        <v>324</v>
      </c>
      <c r="G551" s="289">
        <f t="shared" si="34"/>
        <v>0</v>
      </c>
      <c r="H551" s="12"/>
      <c r="I551" s="289"/>
      <c r="J551" s="12"/>
      <c r="K551" s="289"/>
      <c r="L551" s="12"/>
      <c r="M551" s="289"/>
      <c r="N551" s="12"/>
      <c r="O551" s="289"/>
      <c r="P551" s="12"/>
    </row>
    <row r="552" spans="2:16" outlineLevel="2" x14ac:dyDescent="0.25">
      <c r="B552" s="65"/>
      <c r="C552" s="61"/>
      <c r="D552" s="63" t="s">
        <v>325</v>
      </c>
      <c r="E552" s="63"/>
      <c r="F552" s="60" t="s">
        <v>326</v>
      </c>
      <c r="G552" s="289">
        <f t="shared" si="34"/>
        <v>0</v>
      </c>
      <c r="H552" s="12"/>
      <c r="I552" s="289"/>
      <c r="J552" s="12"/>
      <c r="K552" s="289"/>
      <c r="L552" s="12"/>
      <c r="M552" s="289"/>
      <c r="N552" s="12"/>
      <c r="O552" s="289"/>
      <c r="P552" s="12"/>
    </row>
    <row r="553" spans="2:16" outlineLevel="2" x14ac:dyDescent="0.25">
      <c r="B553" s="65"/>
      <c r="C553" s="61"/>
      <c r="D553" s="63" t="s">
        <v>327</v>
      </c>
      <c r="E553" s="63"/>
      <c r="F553" s="60" t="s">
        <v>328</v>
      </c>
      <c r="G553" s="289">
        <f t="shared" si="34"/>
        <v>0</v>
      </c>
      <c r="H553" s="12"/>
      <c r="I553" s="289"/>
      <c r="J553" s="12"/>
      <c r="K553" s="289"/>
      <c r="L553" s="12"/>
      <c r="M553" s="289"/>
      <c r="N553" s="12"/>
      <c r="O553" s="289"/>
      <c r="P553" s="12"/>
    </row>
    <row r="554" spans="2:16" outlineLevel="2" x14ac:dyDescent="0.25">
      <c r="B554" s="65"/>
      <c r="C554" s="61"/>
      <c r="D554" s="63" t="s">
        <v>329</v>
      </c>
      <c r="E554" s="63"/>
      <c r="F554" s="60" t="s">
        <v>330</v>
      </c>
      <c r="G554" s="289">
        <f t="shared" si="34"/>
        <v>0</v>
      </c>
      <c r="H554" s="12"/>
      <c r="I554" s="289"/>
      <c r="J554" s="12"/>
      <c r="K554" s="289"/>
      <c r="L554" s="12"/>
      <c r="M554" s="289"/>
      <c r="N554" s="12"/>
      <c r="O554" s="289"/>
      <c r="P554" s="12"/>
    </row>
    <row r="555" spans="2:16" outlineLevel="2" x14ac:dyDescent="0.25">
      <c r="B555" s="65"/>
      <c r="C555" s="61"/>
      <c r="D555" s="63" t="s">
        <v>331</v>
      </c>
      <c r="E555" s="63"/>
      <c r="F555" s="60" t="s">
        <v>332</v>
      </c>
      <c r="G555" s="289">
        <f t="shared" si="34"/>
        <v>0</v>
      </c>
      <c r="H555" s="12"/>
      <c r="I555" s="289"/>
      <c r="J555" s="12"/>
      <c r="K555" s="289"/>
      <c r="L555" s="12"/>
      <c r="M555" s="289"/>
      <c r="N555" s="12"/>
      <c r="O555" s="289"/>
      <c r="P555" s="12"/>
    </row>
    <row r="556" spans="2:16" outlineLevel="2" x14ac:dyDescent="0.25">
      <c r="B556" s="65"/>
      <c r="C556" s="61"/>
      <c r="D556" s="63" t="s">
        <v>333</v>
      </c>
      <c r="E556" s="63"/>
      <c r="F556" s="60" t="s">
        <v>334</v>
      </c>
      <c r="G556" s="289">
        <f t="shared" si="34"/>
        <v>0</v>
      </c>
      <c r="H556" s="12"/>
      <c r="I556" s="289"/>
      <c r="J556" s="12"/>
      <c r="K556" s="289"/>
      <c r="L556" s="12"/>
      <c r="M556" s="289"/>
      <c r="N556" s="12"/>
      <c r="O556" s="289"/>
      <c r="P556" s="12"/>
    </row>
    <row r="557" spans="2:16" outlineLevel="2" x14ac:dyDescent="0.25">
      <c r="B557" s="65"/>
      <c r="C557" s="61"/>
      <c r="D557" s="63" t="s">
        <v>335</v>
      </c>
      <c r="E557" s="63"/>
      <c r="F557" s="60" t="s">
        <v>336</v>
      </c>
      <c r="G557" s="289">
        <f t="shared" si="34"/>
        <v>0</v>
      </c>
      <c r="H557" s="12"/>
      <c r="I557" s="289"/>
      <c r="J557" s="12"/>
      <c r="K557" s="289"/>
      <c r="L557" s="12"/>
      <c r="M557" s="289"/>
      <c r="N557" s="12"/>
      <c r="O557" s="289"/>
      <c r="P557" s="12"/>
    </row>
    <row r="558" spans="2:16" outlineLevel="2" x14ac:dyDescent="0.25">
      <c r="B558" s="65"/>
      <c r="C558" s="61"/>
      <c r="D558" s="63" t="s">
        <v>337</v>
      </c>
      <c r="E558" s="63"/>
      <c r="F558" s="60" t="s">
        <v>338</v>
      </c>
      <c r="G558" s="289">
        <f t="shared" si="34"/>
        <v>0</v>
      </c>
      <c r="H558" s="12"/>
      <c r="I558" s="289"/>
      <c r="J558" s="12"/>
      <c r="K558" s="289"/>
      <c r="L558" s="12"/>
      <c r="M558" s="289"/>
      <c r="N558" s="12"/>
      <c r="O558" s="289"/>
      <c r="P558" s="12"/>
    </row>
    <row r="559" spans="2:16" outlineLevel="2" x14ac:dyDescent="0.25">
      <c r="B559" s="65"/>
      <c r="C559" s="61"/>
      <c r="D559" s="63" t="s">
        <v>339</v>
      </c>
      <c r="E559" s="63"/>
      <c r="F559" s="60" t="s">
        <v>340</v>
      </c>
      <c r="G559" s="289">
        <f t="shared" si="34"/>
        <v>0</v>
      </c>
      <c r="H559" s="12"/>
      <c r="I559" s="289"/>
      <c r="J559" s="12"/>
      <c r="K559" s="289"/>
      <c r="L559" s="12"/>
      <c r="M559" s="289"/>
      <c r="N559" s="12"/>
      <c r="O559" s="289"/>
      <c r="P559" s="12"/>
    </row>
    <row r="560" spans="2:16" outlineLevel="2" x14ac:dyDescent="0.25">
      <c r="B560" s="65"/>
      <c r="C560" s="61"/>
      <c r="D560" s="63" t="s">
        <v>341</v>
      </c>
      <c r="E560" s="63"/>
      <c r="F560" s="60" t="s">
        <v>342</v>
      </c>
      <c r="G560" s="289">
        <f t="shared" si="34"/>
        <v>0</v>
      </c>
      <c r="H560" s="12"/>
      <c r="I560" s="289"/>
      <c r="J560" s="12"/>
      <c r="K560" s="289"/>
      <c r="L560" s="12"/>
      <c r="M560" s="289"/>
      <c r="N560" s="12"/>
      <c r="O560" s="289"/>
      <c r="P560" s="12"/>
    </row>
    <row r="561" spans="2:16" outlineLevel="2" x14ac:dyDescent="0.25">
      <c r="B561" s="65"/>
      <c r="C561" s="61"/>
      <c r="D561" s="63" t="s">
        <v>343</v>
      </c>
      <c r="E561" s="63"/>
      <c r="F561" s="60" t="s">
        <v>344</v>
      </c>
      <c r="G561" s="289">
        <f t="shared" si="34"/>
        <v>0</v>
      </c>
      <c r="H561" s="12"/>
      <c r="I561" s="289"/>
      <c r="J561" s="12"/>
      <c r="K561" s="289"/>
      <c r="L561" s="12"/>
      <c r="M561" s="289"/>
      <c r="N561" s="12"/>
      <c r="O561" s="289"/>
      <c r="P561" s="12"/>
    </row>
    <row r="562" spans="2:16" outlineLevel="2" x14ac:dyDescent="0.25">
      <c r="B562" s="65"/>
      <c r="C562" s="61" t="s">
        <v>345</v>
      </c>
      <c r="D562" s="19"/>
      <c r="E562" s="19"/>
      <c r="F562" s="52" t="s">
        <v>346</v>
      </c>
      <c r="G562" s="289">
        <f t="shared" si="34"/>
        <v>0</v>
      </c>
      <c r="H562" s="12"/>
      <c r="I562" s="289">
        <f>I563</f>
        <v>0</v>
      </c>
      <c r="J562" s="12"/>
      <c r="K562" s="289">
        <f>K563</f>
        <v>0</v>
      </c>
      <c r="L562" s="12"/>
      <c r="M562" s="289">
        <f>M563</f>
        <v>0</v>
      </c>
      <c r="N562" s="12"/>
      <c r="O562" s="289">
        <f>O563</f>
        <v>0</v>
      </c>
      <c r="P562" s="12"/>
    </row>
    <row r="563" spans="2:16" outlineLevel="2" x14ac:dyDescent="0.25">
      <c r="B563" s="65"/>
      <c r="C563" s="61"/>
      <c r="D563" s="63" t="s">
        <v>347</v>
      </c>
      <c r="E563" s="63"/>
      <c r="F563" s="66" t="s">
        <v>348</v>
      </c>
      <c r="G563" s="289">
        <f t="shared" si="34"/>
        <v>0</v>
      </c>
      <c r="H563" s="12"/>
      <c r="I563" s="289"/>
      <c r="J563" s="12"/>
      <c r="K563" s="289"/>
      <c r="L563" s="12"/>
      <c r="M563" s="289"/>
      <c r="N563" s="12"/>
      <c r="O563" s="289"/>
      <c r="P563" s="12"/>
    </row>
    <row r="564" spans="2:16" outlineLevel="2" x14ac:dyDescent="0.25">
      <c r="B564" s="65"/>
      <c r="C564" s="61" t="s">
        <v>349</v>
      </c>
      <c r="D564" s="62"/>
      <c r="E564" s="62"/>
      <c r="F564" s="52" t="s">
        <v>350</v>
      </c>
      <c r="G564" s="289">
        <f t="shared" si="34"/>
        <v>0</v>
      </c>
      <c r="H564" s="12"/>
      <c r="I564" s="289"/>
      <c r="J564" s="12"/>
      <c r="K564" s="289"/>
      <c r="L564" s="12"/>
      <c r="M564" s="289"/>
      <c r="N564" s="12"/>
      <c r="O564" s="289"/>
      <c r="P564" s="12"/>
    </row>
    <row r="565" spans="2:16" ht="15.75" customHeight="1" outlineLevel="1" x14ac:dyDescent="0.25">
      <c r="B565" s="139" t="s">
        <v>351</v>
      </c>
      <c r="C565" s="139"/>
      <c r="D565" s="135"/>
      <c r="E565" s="95"/>
      <c r="F565" s="52" t="s">
        <v>352</v>
      </c>
      <c r="G565" s="289" t="e">
        <f t="shared" si="34"/>
        <v>#REF!</v>
      </c>
      <c r="H565" s="12"/>
      <c r="I565" s="289" t="e">
        <f>SUM(I567:I568,I570,I571,I572)</f>
        <v>#REF!</v>
      </c>
      <c r="J565" s="12"/>
      <c r="K565" s="289">
        <f>SUM(K567:K568,K570,K571,K572)</f>
        <v>0</v>
      </c>
      <c r="L565" s="12"/>
      <c r="M565" s="289" t="e">
        <f>SUM(M567:M568,M570,M571,M572)</f>
        <v>#REF!</v>
      </c>
      <c r="N565" s="12"/>
      <c r="O565" s="289">
        <f>SUM(O567:O568,O570,O571,O572)</f>
        <v>0</v>
      </c>
      <c r="P565" s="12"/>
    </row>
    <row r="566" spans="2:16" outlineLevel="2" x14ac:dyDescent="0.25">
      <c r="B566" s="154" t="s">
        <v>254</v>
      </c>
      <c r="C566" s="35"/>
      <c r="D566" s="35"/>
      <c r="E566" s="35"/>
      <c r="F566" s="52"/>
      <c r="G566" s="289">
        <f t="shared" si="34"/>
        <v>0</v>
      </c>
      <c r="H566" s="12"/>
      <c r="I566" s="289"/>
      <c r="J566" s="12"/>
      <c r="K566" s="289"/>
      <c r="L566" s="12"/>
      <c r="M566" s="289"/>
      <c r="N566" s="12"/>
      <c r="O566" s="289"/>
      <c r="P566" s="12"/>
    </row>
    <row r="567" spans="2:16" outlineLevel="2" x14ac:dyDescent="0.25">
      <c r="B567" s="55"/>
      <c r="C567" s="61" t="s">
        <v>353</v>
      </c>
      <c r="D567" s="61"/>
      <c r="E567" s="61"/>
      <c r="F567" s="52" t="s">
        <v>354</v>
      </c>
      <c r="G567" s="289">
        <f t="shared" si="34"/>
        <v>0</v>
      </c>
      <c r="H567" s="12"/>
      <c r="I567" s="289"/>
      <c r="J567" s="12"/>
      <c r="K567" s="289"/>
      <c r="L567" s="12"/>
      <c r="M567" s="289"/>
      <c r="N567" s="12"/>
      <c r="O567" s="289"/>
      <c r="P567" s="12"/>
    </row>
    <row r="568" spans="2:16" outlineLevel="2" x14ac:dyDescent="0.25">
      <c r="B568" s="55"/>
      <c r="C568" s="19" t="s">
        <v>361</v>
      </c>
      <c r="D568" s="61"/>
      <c r="E568" s="61"/>
      <c r="F568" s="52" t="s">
        <v>362</v>
      </c>
      <c r="G568" s="289">
        <f t="shared" si="34"/>
        <v>0</v>
      </c>
      <c r="H568" s="12"/>
      <c r="I568" s="289">
        <f>I569</f>
        <v>0</v>
      </c>
      <c r="J568" s="12"/>
      <c r="K568" s="289">
        <f>K569</f>
        <v>0</v>
      </c>
      <c r="L568" s="12"/>
      <c r="M568" s="289">
        <f>M569</f>
        <v>0</v>
      </c>
      <c r="N568" s="12"/>
      <c r="O568" s="289">
        <f>O569</f>
        <v>0</v>
      </c>
      <c r="P568" s="12"/>
    </row>
    <row r="569" spans="2:16" outlineLevel="2" x14ac:dyDescent="0.25">
      <c r="B569" s="55"/>
      <c r="C569" s="19"/>
      <c r="D569" s="61" t="s">
        <v>363</v>
      </c>
      <c r="E569" s="61"/>
      <c r="F569" s="52" t="s">
        <v>364</v>
      </c>
      <c r="G569" s="289">
        <f t="shared" si="34"/>
        <v>0</v>
      </c>
      <c r="H569" s="12"/>
      <c r="I569" s="289"/>
      <c r="J569" s="12"/>
      <c r="K569" s="289"/>
      <c r="L569" s="12"/>
      <c r="M569" s="289"/>
      <c r="N569" s="12"/>
      <c r="O569" s="289"/>
      <c r="P569" s="12"/>
    </row>
    <row r="570" spans="2:16" outlineLevel="2" x14ac:dyDescent="0.25">
      <c r="B570" s="55"/>
      <c r="C570" s="19" t="s">
        <v>365</v>
      </c>
      <c r="D570" s="61"/>
      <c r="E570" s="61"/>
      <c r="F570" s="52" t="s">
        <v>366</v>
      </c>
      <c r="G570" s="289">
        <f t="shared" si="34"/>
        <v>0</v>
      </c>
      <c r="H570" s="12"/>
      <c r="I570" s="289"/>
      <c r="J570" s="12"/>
      <c r="K570" s="289"/>
      <c r="L570" s="12"/>
      <c r="M570" s="289"/>
      <c r="N570" s="12"/>
      <c r="O570" s="289"/>
      <c r="P570" s="12"/>
    </row>
    <row r="571" spans="2:16" outlineLevel="2" x14ac:dyDescent="0.25">
      <c r="B571" s="340"/>
      <c r="C571" s="335" t="s">
        <v>367</v>
      </c>
      <c r="D571" s="332"/>
      <c r="E571" s="332"/>
      <c r="F571" s="329" t="s">
        <v>368</v>
      </c>
      <c r="G571" s="330" t="e">
        <f>SUM(I571,K571,M571,O571)</f>
        <v>#REF!</v>
      </c>
      <c r="H571" s="12"/>
      <c r="I571" s="330" t="e">
        <f>'Detaliere Cheltuieli'!G260</f>
        <v>#REF!</v>
      </c>
      <c r="J571" s="12"/>
      <c r="K571" s="330">
        <f>'Detaliere Cheltuieli'!H260</f>
        <v>0</v>
      </c>
      <c r="L571" s="331"/>
      <c r="M571" s="330" t="e">
        <f>'Detaliere Cheltuieli'!I260</f>
        <v>#REF!</v>
      </c>
      <c r="N571" s="331"/>
      <c r="O571" s="330">
        <f>'Detaliere Cheltuieli'!J260</f>
        <v>0</v>
      </c>
      <c r="P571" s="12"/>
    </row>
    <row r="572" spans="2:16" outlineLevel="2" x14ac:dyDescent="0.25">
      <c r="B572" s="55"/>
      <c r="C572" s="29" t="s">
        <v>369</v>
      </c>
      <c r="D572" s="92"/>
      <c r="E572" s="29"/>
      <c r="F572" s="52" t="s">
        <v>370</v>
      </c>
      <c r="G572" s="289">
        <f t="shared" si="34"/>
        <v>0</v>
      </c>
      <c r="H572" s="12"/>
      <c r="I572" s="289">
        <f>I573</f>
        <v>0</v>
      </c>
      <c r="J572" s="12"/>
      <c r="K572" s="289">
        <f>K573</f>
        <v>0</v>
      </c>
      <c r="L572" s="12"/>
      <c r="M572" s="289">
        <f>M573</f>
        <v>0</v>
      </c>
      <c r="N572" s="12"/>
      <c r="O572" s="289">
        <f>O573</f>
        <v>0</v>
      </c>
      <c r="P572" s="12"/>
    </row>
    <row r="573" spans="2:16" outlineLevel="2" x14ac:dyDescent="0.25">
      <c r="B573" s="67"/>
      <c r="C573" s="68"/>
      <c r="D573" s="77" t="s">
        <v>371</v>
      </c>
      <c r="E573" s="77"/>
      <c r="F573" s="39" t="s">
        <v>372</v>
      </c>
      <c r="G573" s="53">
        <f t="shared" si="34"/>
        <v>0</v>
      </c>
      <c r="H573" s="26"/>
      <c r="I573" s="289"/>
      <c r="J573" s="26"/>
      <c r="K573" s="289"/>
      <c r="L573" s="26"/>
      <c r="M573" s="289"/>
      <c r="N573" s="26"/>
      <c r="O573" s="289"/>
      <c r="P573" s="26"/>
    </row>
    <row r="574" spans="2:16" ht="15.75" customHeight="1" x14ac:dyDescent="0.25">
      <c r="B574" s="1488" t="s">
        <v>373</v>
      </c>
      <c r="C574" s="1489"/>
      <c r="D574" s="1489"/>
      <c r="E574" s="1490"/>
      <c r="F574" s="52"/>
      <c r="G574" s="289">
        <f t="shared" si="34"/>
        <v>0</v>
      </c>
      <c r="H574" s="58"/>
      <c r="I574" s="289">
        <f>SUM(I575,I582)</f>
        <v>0</v>
      </c>
      <c r="J574" s="58"/>
      <c r="K574" s="289">
        <f>SUM(K575,K582)</f>
        <v>0</v>
      </c>
      <c r="L574" s="58"/>
      <c r="M574" s="289">
        <f>SUM(M575,M582)</f>
        <v>0</v>
      </c>
      <c r="N574" s="58"/>
      <c r="O574" s="289">
        <f>SUM(O575,O582)</f>
        <v>0</v>
      </c>
      <c r="P574" s="58"/>
    </row>
    <row r="575" spans="2:16" ht="15.75" customHeight="1" outlineLevel="1" x14ac:dyDescent="0.25">
      <c r="B575" s="139" t="s">
        <v>374</v>
      </c>
      <c r="C575" s="139"/>
      <c r="D575" s="135"/>
      <c r="E575" s="95"/>
      <c r="F575" s="52" t="s">
        <v>375</v>
      </c>
      <c r="G575" s="289">
        <f t="shared" si="34"/>
        <v>0</v>
      </c>
      <c r="H575" s="12"/>
      <c r="I575" s="289">
        <f>SUM(I577,I580,I581)</f>
        <v>0</v>
      </c>
      <c r="J575" s="12"/>
      <c r="K575" s="289">
        <f>SUM(K577,K580,K581)</f>
        <v>0</v>
      </c>
      <c r="L575" s="12"/>
      <c r="M575" s="289">
        <f>SUM(M577,M580,M581)</f>
        <v>0</v>
      </c>
      <c r="N575" s="12"/>
      <c r="O575" s="289">
        <f>SUM(O577,O580,O581)</f>
        <v>0</v>
      </c>
      <c r="P575" s="12"/>
    </row>
    <row r="576" spans="2:16" outlineLevel="2" x14ac:dyDescent="0.25">
      <c r="B576" s="154" t="s">
        <v>254</v>
      </c>
      <c r="C576" s="35"/>
      <c r="D576" s="35"/>
      <c r="E576" s="35"/>
      <c r="F576" s="52"/>
      <c r="G576" s="289">
        <f t="shared" si="34"/>
        <v>0</v>
      </c>
      <c r="H576" s="12"/>
      <c r="I576" s="289"/>
      <c r="J576" s="12"/>
      <c r="K576" s="289"/>
      <c r="L576" s="12"/>
      <c r="M576" s="289"/>
      <c r="N576" s="12"/>
      <c r="O576" s="289"/>
      <c r="P576" s="12"/>
    </row>
    <row r="577" spans="2:16" outlineLevel="2" x14ac:dyDescent="0.25">
      <c r="B577" s="65"/>
      <c r="C577" s="61" t="s">
        <v>376</v>
      </c>
      <c r="D577" s="62"/>
      <c r="E577" s="62"/>
      <c r="F577" s="52" t="s">
        <v>377</v>
      </c>
      <c r="G577" s="289">
        <f t="shared" si="34"/>
        <v>0</v>
      </c>
      <c r="H577" s="12"/>
      <c r="I577" s="289">
        <f>SUM(I578:I579)</f>
        <v>0</v>
      </c>
      <c r="J577" s="12"/>
      <c r="K577" s="289">
        <f>SUM(K578:K579)</f>
        <v>0</v>
      </c>
      <c r="L577" s="12"/>
      <c r="M577" s="289">
        <f>SUM(M578:M579)</f>
        <v>0</v>
      </c>
      <c r="N577" s="12"/>
      <c r="O577" s="289">
        <f>SUM(O578:O579)</f>
        <v>0</v>
      </c>
      <c r="P577" s="12"/>
    </row>
    <row r="578" spans="2:16" outlineLevel="2" x14ac:dyDescent="0.25">
      <c r="B578" s="65"/>
      <c r="C578" s="61"/>
      <c r="D578" s="63" t="s">
        <v>378</v>
      </c>
      <c r="E578" s="63"/>
      <c r="F578" s="52" t="s">
        <v>379</v>
      </c>
      <c r="G578" s="289">
        <f t="shared" si="34"/>
        <v>0</v>
      </c>
      <c r="H578" s="12"/>
      <c r="I578" s="289"/>
      <c r="J578" s="12"/>
      <c r="K578" s="289"/>
      <c r="L578" s="12"/>
      <c r="M578" s="289"/>
      <c r="N578" s="12"/>
      <c r="O578" s="289"/>
      <c r="P578" s="12"/>
    </row>
    <row r="579" spans="2:16" outlineLevel="2" x14ac:dyDescent="0.25">
      <c r="B579" s="65"/>
      <c r="C579" s="61"/>
      <c r="D579" s="63" t="s">
        <v>380</v>
      </c>
      <c r="E579" s="63"/>
      <c r="F579" s="52" t="s">
        <v>381</v>
      </c>
      <c r="G579" s="289">
        <f t="shared" si="34"/>
        <v>0</v>
      </c>
      <c r="H579" s="12"/>
      <c r="I579" s="289"/>
      <c r="J579" s="12"/>
      <c r="K579" s="289"/>
      <c r="L579" s="12"/>
      <c r="M579" s="289"/>
      <c r="N579" s="12"/>
      <c r="O579" s="289"/>
      <c r="P579" s="12"/>
    </row>
    <row r="580" spans="2:16" outlineLevel="2" x14ac:dyDescent="0.25">
      <c r="B580" s="65"/>
      <c r="C580" s="61" t="s">
        <v>382</v>
      </c>
      <c r="D580" s="57"/>
      <c r="E580" s="57"/>
      <c r="F580" s="52" t="s">
        <v>383</v>
      </c>
      <c r="G580" s="289">
        <f t="shared" si="34"/>
        <v>0</v>
      </c>
      <c r="H580" s="12"/>
      <c r="I580" s="289"/>
      <c r="J580" s="12"/>
      <c r="K580" s="289"/>
      <c r="L580" s="12"/>
      <c r="M580" s="289"/>
      <c r="N580" s="12"/>
      <c r="O580" s="289"/>
      <c r="P580" s="12"/>
    </row>
    <row r="581" spans="2:16" ht="14.25" customHeight="1" outlineLevel="2" x14ac:dyDescent="0.25">
      <c r="B581" s="65"/>
      <c r="C581" s="29" t="s">
        <v>384</v>
      </c>
      <c r="D581" s="92"/>
      <c r="E581" s="70"/>
      <c r="F581" s="52" t="s">
        <v>385</v>
      </c>
      <c r="G581" s="289">
        <f t="shared" si="34"/>
        <v>0</v>
      </c>
      <c r="H581" s="12"/>
      <c r="I581" s="289"/>
      <c r="J581" s="12"/>
      <c r="K581" s="289"/>
      <c r="L581" s="12"/>
      <c r="M581" s="289"/>
      <c r="N581" s="12"/>
      <c r="O581" s="289"/>
      <c r="P581" s="12"/>
    </row>
    <row r="582" spans="2:16" outlineLevel="1" collapsed="1" x14ac:dyDescent="0.25">
      <c r="B582" s="18" t="s">
        <v>386</v>
      </c>
      <c r="C582" s="61"/>
      <c r="D582" s="62"/>
      <c r="E582" s="62"/>
      <c r="F582" s="52" t="s">
        <v>387</v>
      </c>
      <c r="G582" s="289">
        <f t="shared" si="34"/>
        <v>0</v>
      </c>
      <c r="H582" s="12"/>
      <c r="I582" s="289">
        <f>SUM(I584:I586)</f>
        <v>0</v>
      </c>
      <c r="J582" s="12"/>
      <c r="K582" s="289">
        <f>SUM(K584:K586)</f>
        <v>0</v>
      </c>
      <c r="L582" s="12"/>
      <c r="M582" s="289">
        <f>SUM(M584:M586)</f>
        <v>0</v>
      </c>
      <c r="N582" s="12"/>
      <c r="O582" s="289">
        <f>SUM(O584:O586)</f>
        <v>0</v>
      </c>
      <c r="P582" s="12"/>
    </row>
    <row r="583" spans="2:16" outlineLevel="1" x14ac:dyDescent="0.25">
      <c r="B583" s="154" t="s">
        <v>254</v>
      </c>
      <c r="C583" s="35"/>
      <c r="D583" s="35"/>
      <c r="E583" s="35"/>
      <c r="F583" s="52"/>
      <c r="G583" s="289">
        <f t="shared" si="34"/>
        <v>0</v>
      </c>
      <c r="H583" s="12"/>
      <c r="I583" s="289"/>
      <c r="J583" s="12"/>
      <c r="K583" s="289"/>
      <c r="L583" s="12"/>
      <c r="M583" s="289"/>
      <c r="N583" s="12"/>
      <c r="O583" s="289"/>
      <c r="P583" s="12"/>
    </row>
    <row r="584" spans="2:16" outlineLevel="1" x14ac:dyDescent="0.25">
      <c r="B584" s="65"/>
      <c r="C584" s="61" t="s">
        <v>388</v>
      </c>
      <c r="D584" s="62"/>
      <c r="E584" s="62"/>
      <c r="F584" s="52" t="s">
        <v>389</v>
      </c>
      <c r="G584" s="289">
        <f t="shared" si="34"/>
        <v>0</v>
      </c>
      <c r="H584" s="12"/>
      <c r="I584" s="289"/>
      <c r="J584" s="12"/>
      <c r="K584" s="289"/>
      <c r="L584" s="12"/>
      <c r="M584" s="289"/>
      <c r="N584" s="12"/>
      <c r="O584" s="289"/>
      <c r="P584" s="12"/>
    </row>
    <row r="585" spans="2:16" outlineLevel="1" x14ac:dyDescent="0.25">
      <c r="B585" s="65"/>
      <c r="C585" s="61" t="s">
        <v>390</v>
      </c>
      <c r="D585" s="62"/>
      <c r="E585" s="62"/>
      <c r="F585" s="52" t="s">
        <v>391</v>
      </c>
      <c r="G585" s="289">
        <f t="shared" si="34"/>
        <v>0</v>
      </c>
      <c r="H585" s="12"/>
      <c r="I585" s="289"/>
      <c r="J585" s="12"/>
      <c r="K585" s="289"/>
      <c r="L585" s="12"/>
      <c r="M585" s="289"/>
      <c r="N585" s="12"/>
      <c r="O585" s="289"/>
      <c r="P585" s="12"/>
    </row>
    <row r="586" spans="2:16" outlineLevel="1" x14ac:dyDescent="0.25">
      <c r="B586" s="65"/>
      <c r="C586" s="61" t="s">
        <v>392</v>
      </c>
      <c r="D586" s="62"/>
      <c r="E586" s="62"/>
      <c r="F586" s="52" t="s">
        <v>393</v>
      </c>
      <c r="G586" s="289">
        <f t="shared" si="34"/>
        <v>0</v>
      </c>
      <c r="H586" s="12"/>
      <c r="I586" s="289">
        <f>SUM(I587:I588)</f>
        <v>0</v>
      </c>
      <c r="J586" s="12"/>
      <c r="K586" s="289">
        <f>SUM(K587:K588)</f>
        <v>0</v>
      </c>
      <c r="L586" s="12"/>
      <c r="M586" s="289">
        <f>SUM(M587:M588)</f>
        <v>0</v>
      </c>
      <c r="N586" s="12"/>
      <c r="O586" s="289">
        <f>SUM(O587:O588)</f>
        <v>0</v>
      </c>
      <c r="P586" s="12"/>
    </row>
    <row r="587" spans="2:16" outlineLevel="1" x14ac:dyDescent="0.25">
      <c r="B587" s="65"/>
      <c r="C587" s="61"/>
      <c r="D587" s="61" t="s">
        <v>394</v>
      </c>
      <c r="E587" s="61"/>
      <c r="F587" s="52" t="s">
        <v>395</v>
      </c>
      <c r="G587" s="289">
        <f t="shared" si="34"/>
        <v>0</v>
      </c>
      <c r="H587" s="12"/>
      <c r="I587" s="289"/>
      <c r="J587" s="12"/>
      <c r="K587" s="289"/>
      <c r="L587" s="12"/>
      <c r="M587" s="289"/>
      <c r="N587" s="12"/>
      <c r="O587" s="289"/>
      <c r="P587" s="12"/>
    </row>
    <row r="588" spans="2:16" outlineLevel="1" x14ac:dyDescent="0.25">
      <c r="B588" s="65"/>
      <c r="C588" s="61"/>
      <c r="D588" s="61" t="s">
        <v>396</v>
      </c>
      <c r="E588" s="61"/>
      <c r="F588" s="52" t="s">
        <v>397</v>
      </c>
      <c r="G588" s="289">
        <f t="shared" si="34"/>
        <v>0</v>
      </c>
      <c r="H588" s="12"/>
      <c r="I588" s="289"/>
      <c r="J588" s="12"/>
      <c r="K588" s="289"/>
      <c r="L588" s="12"/>
      <c r="M588" s="289"/>
      <c r="N588" s="12"/>
      <c r="O588" s="289"/>
      <c r="P588" s="12"/>
    </row>
    <row r="589" spans="2:16" ht="15.75" customHeight="1" x14ac:dyDescent="0.25">
      <c r="B589" s="139" t="s">
        <v>398</v>
      </c>
      <c r="C589" s="139"/>
      <c r="D589" s="135"/>
      <c r="E589" s="95"/>
      <c r="F589" s="34" t="s">
        <v>399</v>
      </c>
      <c r="G589" s="289">
        <f t="shared" si="34"/>
        <v>0</v>
      </c>
      <c r="H589" s="58"/>
      <c r="I589" s="289">
        <f>SUM(I590,I594,I601,I604)</f>
        <v>0</v>
      </c>
      <c r="J589" s="58"/>
      <c r="K589" s="289">
        <f>SUM(K590,K594,K601,K604)</f>
        <v>0</v>
      </c>
      <c r="L589" s="58"/>
      <c r="M589" s="289">
        <f>SUM(M590,M594,M601,M604)</f>
        <v>0</v>
      </c>
      <c r="N589" s="58"/>
      <c r="O589" s="289">
        <f>SUM(O590,O594,O601,O604)</f>
        <v>0</v>
      </c>
      <c r="P589" s="58"/>
    </row>
    <row r="590" spans="2:16" ht="15.6" outlineLevel="1" x14ac:dyDescent="0.3">
      <c r="B590" s="64" t="s">
        <v>400</v>
      </c>
      <c r="C590" s="61"/>
      <c r="D590" s="19"/>
      <c r="E590" s="19"/>
      <c r="F590" s="34" t="s">
        <v>401</v>
      </c>
      <c r="G590" s="289">
        <f t="shared" si="34"/>
        <v>0</v>
      </c>
      <c r="H590" s="12"/>
      <c r="I590" s="289"/>
      <c r="J590" s="12"/>
      <c r="K590" s="289"/>
      <c r="L590" s="12"/>
      <c r="M590" s="289"/>
      <c r="N590" s="12"/>
      <c r="O590" s="289"/>
      <c r="P590" s="12"/>
    </row>
    <row r="591" spans="2:16" outlineLevel="2" x14ac:dyDescent="0.25">
      <c r="B591" s="154" t="s">
        <v>254</v>
      </c>
      <c r="C591" s="35"/>
      <c r="D591" s="35"/>
      <c r="E591" s="35"/>
      <c r="F591" s="34"/>
      <c r="G591" s="289">
        <f t="shared" ref="G591:G606" si="35">SUM(I591,K591,M591,O591)</f>
        <v>0</v>
      </c>
      <c r="H591" s="12"/>
      <c r="I591" s="289"/>
      <c r="J591" s="12"/>
      <c r="K591" s="289"/>
      <c r="L591" s="12"/>
      <c r="M591" s="289"/>
      <c r="N591" s="12"/>
      <c r="O591" s="289"/>
      <c r="P591" s="12"/>
    </row>
    <row r="592" spans="2:16" outlineLevel="2" x14ac:dyDescent="0.25">
      <c r="B592" s="65"/>
      <c r="C592" s="61" t="s">
        <v>402</v>
      </c>
      <c r="D592" s="19"/>
      <c r="E592" s="19"/>
      <c r="F592" s="34" t="s">
        <v>403</v>
      </c>
      <c r="G592" s="289">
        <f t="shared" si="35"/>
        <v>0</v>
      </c>
      <c r="H592" s="12"/>
      <c r="I592" s="289">
        <f>I593</f>
        <v>0</v>
      </c>
      <c r="J592" s="12"/>
      <c r="K592" s="289">
        <f>K593</f>
        <v>0</v>
      </c>
      <c r="L592" s="12"/>
      <c r="M592" s="289">
        <f>M593</f>
        <v>0</v>
      </c>
      <c r="N592" s="12"/>
      <c r="O592" s="289">
        <f>O593</f>
        <v>0</v>
      </c>
      <c r="P592" s="12"/>
    </row>
    <row r="593" spans="2:16" outlineLevel="2" x14ac:dyDescent="0.25">
      <c r="B593" s="65"/>
      <c r="C593" s="61"/>
      <c r="D593" s="63" t="s">
        <v>404</v>
      </c>
      <c r="E593" s="63"/>
      <c r="F593" s="34" t="s">
        <v>405</v>
      </c>
      <c r="G593" s="289">
        <f t="shared" si="35"/>
        <v>0</v>
      </c>
      <c r="H593" s="12"/>
      <c r="I593" s="289"/>
      <c r="J593" s="12"/>
      <c r="K593" s="289"/>
      <c r="L593" s="12"/>
      <c r="M593" s="289"/>
      <c r="N593" s="12"/>
      <c r="O593" s="289"/>
      <c r="P593" s="12"/>
    </row>
    <row r="594" spans="2:16" ht="15.75" customHeight="1" outlineLevel="1" x14ac:dyDescent="0.25">
      <c r="B594" s="139" t="s">
        <v>406</v>
      </c>
      <c r="C594" s="139"/>
      <c r="D594" s="135"/>
      <c r="E594" s="95"/>
      <c r="F594" s="34" t="s">
        <v>407</v>
      </c>
      <c r="G594" s="289">
        <f t="shared" si="35"/>
        <v>0</v>
      </c>
      <c r="H594" s="12"/>
      <c r="I594" s="289">
        <f>SUM(I596,I599,I600)</f>
        <v>0</v>
      </c>
      <c r="J594" s="12"/>
      <c r="K594" s="289">
        <f>SUM(K596,K599,K600)</f>
        <v>0</v>
      </c>
      <c r="L594" s="12"/>
      <c r="M594" s="289">
        <f>SUM(M596,M599,M600)</f>
        <v>0</v>
      </c>
      <c r="N594" s="12"/>
      <c r="O594" s="289">
        <f>SUM(O596,O599,O600)</f>
        <v>0</v>
      </c>
      <c r="P594" s="12"/>
    </row>
    <row r="595" spans="2:16" outlineLevel="2" x14ac:dyDescent="0.25">
      <c r="B595" s="154" t="s">
        <v>254</v>
      </c>
      <c r="C595" s="35"/>
      <c r="D595" s="35"/>
      <c r="E595" s="35"/>
      <c r="F595" s="34"/>
      <c r="G595" s="289">
        <f t="shared" si="35"/>
        <v>0</v>
      </c>
      <c r="H595" s="12"/>
      <c r="I595" s="289"/>
      <c r="J595" s="12"/>
      <c r="K595" s="289"/>
      <c r="L595" s="12"/>
      <c r="M595" s="289"/>
      <c r="N595" s="12"/>
      <c r="O595" s="289"/>
      <c r="P595" s="12"/>
    </row>
    <row r="596" spans="2:16" outlineLevel="2" x14ac:dyDescent="0.25">
      <c r="B596" s="154"/>
      <c r="C596" s="52" t="s">
        <v>408</v>
      </c>
      <c r="D596" s="35"/>
      <c r="E596" s="35"/>
      <c r="F596" s="34" t="s">
        <v>409</v>
      </c>
      <c r="G596" s="289">
        <f t="shared" si="35"/>
        <v>0</v>
      </c>
      <c r="H596" s="12"/>
      <c r="I596" s="289">
        <f>SUM(I597:I598)</f>
        <v>0</v>
      </c>
      <c r="J596" s="12"/>
      <c r="K596" s="289">
        <f>SUM(K597:K598)</f>
        <v>0</v>
      </c>
      <c r="L596" s="12"/>
      <c r="M596" s="289">
        <f>SUM(M597:M598)</f>
        <v>0</v>
      </c>
      <c r="N596" s="12"/>
      <c r="O596" s="289">
        <f>SUM(O597:O598)</f>
        <v>0</v>
      </c>
      <c r="P596" s="12"/>
    </row>
    <row r="597" spans="2:16" outlineLevel="2" x14ac:dyDescent="0.25">
      <c r="B597" s="154"/>
      <c r="C597" s="35"/>
      <c r="D597" s="52" t="s">
        <v>410</v>
      </c>
      <c r="E597" s="52"/>
      <c r="F597" s="34" t="s">
        <v>411</v>
      </c>
      <c r="G597" s="289">
        <f t="shared" si="35"/>
        <v>0</v>
      </c>
      <c r="H597" s="12"/>
      <c r="I597" s="289"/>
      <c r="J597" s="12"/>
      <c r="K597" s="289"/>
      <c r="L597" s="12"/>
      <c r="M597" s="289"/>
      <c r="N597" s="12"/>
      <c r="O597" s="289"/>
      <c r="P597" s="12"/>
    </row>
    <row r="598" spans="2:16" outlineLevel="2" x14ac:dyDescent="0.25">
      <c r="B598" s="65"/>
      <c r="C598" s="19"/>
      <c r="D598" s="19" t="s">
        <v>412</v>
      </c>
      <c r="E598" s="19"/>
      <c r="F598" s="34" t="s">
        <v>413</v>
      </c>
      <c r="G598" s="289">
        <f t="shared" si="35"/>
        <v>0</v>
      </c>
      <c r="H598" s="12"/>
      <c r="I598" s="289"/>
      <c r="J598" s="12"/>
      <c r="K598" s="289"/>
      <c r="L598" s="12"/>
      <c r="M598" s="289"/>
      <c r="N598" s="12"/>
      <c r="O598" s="289"/>
      <c r="P598" s="12"/>
    </row>
    <row r="599" spans="2:16" outlineLevel="2" x14ac:dyDescent="0.25">
      <c r="B599" s="65"/>
      <c r="C599" s="19" t="s">
        <v>414</v>
      </c>
      <c r="D599" s="19"/>
      <c r="E599" s="61"/>
      <c r="F599" s="34" t="s">
        <v>415</v>
      </c>
      <c r="G599" s="289">
        <f t="shared" si="35"/>
        <v>0</v>
      </c>
      <c r="H599" s="12"/>
      <c r="I599" s="289"/>
      <c r="J599" s="12"/>
      <c r="K599" s="289"/>
      <c r="L599" s="12"/>
      <c r="M599" s="289"/>
      <c r="N599" s="12"/>
      <c r="O599" s="289"/>
      <c r="P599" s="12"/>
    </row>
    <row r="600" spans="2:16" ht="14.25" customHeight="1" outlineLevel="2" x14ac:dyDescent="0.25">
      <c r="B600" s="69"/>
      <c r="C600" s="77" t="s">
        <v>416</v>
      </c>
      <c r="D600" s="93"/>
      <c r="E600" s="77"/>
      <c r="F600" s="170" t="s">
        <v>417</v>
      </c>
      <c r="G600" s="53">
        <f t="shared" si="35"/>
        <v>0</v>
      </c>
      <c r="H600" s="26"/>
      <c r="I600" s="289"/>
      <c r="J600" s="26"/>
      <c r="K600" s="289"/>
      <c r="L600" s="26"/>
      <c r="M600" s="289"/>
      <c r="N600" s="26"/>
      <c r="O600" s="289"/>
      <c r="P600" s="26"/>
    </row>
    <row r="601" spans="2:16" ht="15.6" outlineLevel="1" x14ac:dyDescent="0.3">
      <c r="B601" s="64" t="s">
        <v>418</v>
      </c>
      <c r="C601" s="19"/>
      <c r="D601" s="62"/>
      <c r="E601" s="62"/>
      <c r="F601" s="34" t="s">
        <v>419</v>
      </c>
      <c r="G601" s="289">
        <f t="shared" si="35"/>
        <v>0</v>
      </c>
      <c r="H601" s="12"/>
      <c r="I601" s="289">
        <f>SUM(I603)</f>
        <v>0</v>
      </c>
      <c r="J601" s="12"/>
      <c r="K601" s="289">
        <f>SUM(K603)</f>
        <v>0</v>
      </c>
      <c r="L601" s="12"/>
      <c r="M601" s="289">
        <f>SUM(M603)</f>
        <v>0</v>
      </c>
      <c r="N601" s="12"/>
      <c r="O601" s="289">
        <f>SUM(O603)</f>
        <v>0</v>
      </c>
      <c r="P601" s="12"/>
    </row>
    <row r="602" spans="2:16" outlineLevel="2" x14ac:dyDescent="0.25">
      <c r="B602" s="154" t="s">
        <v>254</v>
      </c>
      <c r="C602" s="35"/>
      <c r="D602" s="35"/>
      <c r="E602" s="35"/>
      <c r="F602" s="34"/>
      <c r="G602" s="289">
        <f t="shared" si="35"/>
        <v>0</v>
      </c>
      <c r="H602" s="12"/>
      <c r="I602" s="289"/>
      <c r="J602" s="12"/>
      <c r="K602" s="289"/>
      <c r="L602" s="12"/>
      <c r="M602" s="289"/>
      <c r="N602" s="12"/>
      <c r="O602" s="289"/>
      <c r="P602" s="12"/>
    </row>
    <row r="603" spans="2:16" outlineLevel="2" x14ac:dyDescent="0.25">
      <c r="B603" s="155"/>
      <c r="C603" s="61" t="s">
        <v>420</v>
      </c>
      <c r="D603" s="35"/>
      <c r="E603" s="35"/>
      <c r="F603" s="34" t="s">
        <v>421</v>
      </c>
      <c r="G603" s="289">
        <f t="shared" si="35"/>
        <v>0</v>
      </c>
      <c r="H603" s="12"/>
      <c r="I603" s="289"/>
      <c r="J603" s="12"/>
      <c r="K603" s="289"/>
      <c r="L603" s="12"/>
      <c r="M603" s="289"/>
      <c r="N603" s="12"/>
      <c r="O603" s="289"/>
      <c r="P603" s="12"/>
    </row>
    <row r="604" spans="2:16" ht="15.6" outlineLevel="1" collapsed="1" x14ac:dyDescent="0.3">
      <c r="B604" s="64" t="s">
        <v>422</v>
      </c>
      <c r="C604" s="19"/>
      <c r="D604" s="19"/>
      <c r="E604" s="19"/>
      <c r="F604" s="34" t="s">
        <v>423</v>
      </c>
      <c r="G604" s="289">
        <f t="shared" si="35"/>
        <v>0</v>
      </c>
      <c r="H604" s="12"/>
      <c r="I604" s="289">
        <f>I606</f>
        <v>0</v>
      </c>
      <c r="J604" s="12"/>
      <c r="K604" s="289">
        <f>K606</f>
        <v>0</v>
      </c>
      <c r="L604" s="12"/>
      <c r="M604" s="289">
        <f>M606</f>
        <v>0</v>
      </c>
      <c r="N604" s="12"/>
      <c r="O604" s="289">
        <f>O606</f>
        <v>0</v>
      </c>
      <c r="P604" s="12"/>
    </row>
    <row r="605" spans="2:16" outlineLevel="1" x14ac:dyDescent="0.25">
      <c r="B605" s="154" t="s">
        <v>254</v>
      </c>
      <c r="C605" s="35"/>
      <c r="D605" s="35"/>
      <c r="E605" s="35"/>
      <c r="F605" s="34"/>
      <c r="G605" s="289">
        <f t="shared" si="35"/>
        <v>0</v>
      </c>
      <c r="H605" s="12"/>
      <c r="I605" s="289"/>
      <c r="J605" s="12"/>
      <c r="K605" s="289"/>
      <c r="L605" s="12"/>
      <c r="M605" s="289"/>
      <c r="N605" s="12"/>
      <c r="O605" s="289"/>
      <c r="P605" s="12"/>
    </row>
    <row r="606" spans="2:16" outlineLevel="1" x14ac:dyDescent="0.25">
      <c r="B606" s="13"/>
      <c r="C606" s="19" t="s">
        <v>424</v>
      </c>
      <c r="D606" s="63"/>
      <c r="E606" s="63"/>
      <c r="F606" s="34" t="s">
        <v>425</v>
      </c>
      <c r="G606" s="289">
        <f t="shared" si="35"/>
        <v>0</v>
      </c>
      <c r="H606" s="12"/>
      <c r="I606" s="289"/>
      <c r="J606" s="12"/>
      <c r="K606" s="289"/>
      <c r="L606" s="12"/>
      <c r="M606" s="289"/>
      <c r="N606" s="12"/>
      <c r="O606" s="289"/>
      <c r="P606" s="12"/>
    </row>
    <row r="607" spans="2:16" ht="15.6" x14ac:dyDescent="0.25">
      <c r="B607" s="139" t="s">
        <v>426</v>
      </c>
      <c r="C607" s="107"/>
      <c r="D607" s="107"/>
      <c r="E607" s="107"/>
      <c r="F607" s="34" t="s">
        <v>427</v>
      </c>
      <c r="G607" s="289" t="e">
        <f>SUM(I607,K607,M607,O607)</f>
        <v>#REF!</v>
      </c>
      <c r="H607" s="12"/>
      <c r="I607" s="289" t="e">
        <f>IF(I610&lt;0,I610,MAX(I608:I610))</f>
        <v>#REF!</v>
      </c>
      <c r="J607" s="12"/>
      <c r="K607" s="289">
        <f>IF(K610&lt;0,K610,MAX(K608:K610))</f>
        <v>0</v>
      </c>
      <c r="L607" s="12"/>
      <c r="M607" s="289" t="e">
        <f>IF(M610&lt;0,M610,MAX(M608:M610))</f>
        <v>#REF!</v>
      </c>
      <c r="N607" s="12"/>
      <c r="O607" s="289">
        <f>IF(O610&lt;0,O610,MAX(O608:O610))</f>
        <v>0</v>
      </c>
      <c r="P607" s="12"/>
    </row>
    <row r="608" spans="2:16" outlineLevel="1" x14ac:dyDescent="0.25">
      <c r="B608" s="71" t="s">
        <v>476</v>
      </c>
      <c r="C608" s="35"/>
      <c r="D608" s="35"/>
      <c r="E608" s="35"/>
      <c r="F608" s="52" t="s">
        <v>429</v>
      </c>
      <c r="G608" s="12"/>
      <c r="H608" s="12"/>
      <c r="I608" s="12" t="e">
        <f>I609</f>
        <v>#REF!</v>
      </c>
      <c r="J608" s="12"/>
      <c r="K608" s="12">
        <f>K609</f>
        <v>0</v>
      </c>
      <c r="L608" s="12"/>
      <c r="M608" s="12" t="e">
        <f>M609</f>
        <v>#REF!</v>
      </c>
      <c r="N608" s="12"/>
      <c r="O608" s="12">
        <f>O609</f>
        <v>0</v>
      </c>
      <c r="P608" s="12"/>
    </row>
    <row r="609" spans="2:16" ht="14.25" customHeight="1" outlineLevel="2" x14ac:dyDescent="0.25">
      <c r="B609" s="72"/>
      <c r="C609" s="166" t="s">
        <v>432</v>
      </c>
      <c r="D609" s="136"/>
      <c r="E609" s="108"/>
      <c r="F609" s="46" t="s">
        <v>433</v>
      </c>
      <c r="G609" s="73"/>
      <c r="H609" s="73"/>
      <c r="I609" s="12" t="e">
        <f>IF(I510&gt;I423,0,IF(I510&lt;I423,I423-I510,0))</f>
        <v>#REF!</v>
      </c>
      <c r="J609" s="73"/>
      <c r="K609" s="12">
        <f>IF(K510&gt;K423,0,IF(K510&lt;K423,K423-K510,0))</f>
        <v>0</v>
      </c>
      <c r="L609" s="73"/>
      <c r="M609" s="12" t="e">
        <f>IF(M510&gt;M423,0,IF(M510&lt;M423,M423-M510,0))</f>
        <v>#REF!</v>
      </c>
      <c r="N609" s="73"/>
      <c r="O609" s="12">
        <f>IF(O510&gt;O423,0,IF(O510&lt;O423,O423-O510,0))</f>
        <v>0</v>
      </c>
      <c r="P609" s="73"/>
    </row>
    <row r="610" spans="2:16" ht="16.2" outlineLevel="1" collapsed="1" x14ac:dyDescent="0.25">
      <c r="B610" s="156" t="s">
        <v>477</v>
      </c>
      <c r="C610" s="19"/>
      <c r="D610" s="19"/>
      <c r="E610" s="19"/>
      <c r="F610" s="52" t="s">
        <v>435</v>
      </c>
      <c r="G610" s="12"/>
      <c r="H610" s="12"/>
      <c r="I610" s="12" t="e">
        <f>I611</f>
        <v>#REF!</v>
      </c>
      <c r="J610" s="12"/>
      <c r="K610" s="12">
        <f>K611</f>
        <v>0</v>
      </c>
      <c r="L610" s="12"/>
      <c r="M610" s="12" t="e">
        <f>M611</f>
        <v>#REF!</v>
      </c>
      <c r="N610" s="12"/>
      <c r="O610" s="12">
        <f>O611</f>
        <v>0</v>
      </c>
      <c r="P610" s="12"/>
    </row>
    <row r="611" spans="2:16" ht="14.25" customHeight="1" outlineLevel="1" x14ac:dyDescent="0.25">
      <c r="B611" s="86"/>
      <c r="C611" s="121" t="s">
        <v>438</v>
      </c>
      <c r="D611" s="96"/>
      <c r="E611" s="121"/>
      <c r="F611" s="87" t="s">
        <v>439</v>
      </c>
      <c r="G611" s="88"/>
      <c r="H611" s="88"/>
      <c r="I611" s="172" t="e">
        <f>IF(I510&gt;I423,I423-I510,0)</f>
        <v>#REF!</v>
      </c>
      <c r="J611" s="88"/>
      <c r="K611" s="172">
        <f>IF(K510&gt;K423,K423-K510,0)</f>
        <v>0</v>
      </c>
      <c r="L611" s="88"/>
      <c r="M611" s="172" t="e">
        <f>IF(M510&gt;M423,M423-M510,0)</f>
        <v>#REF!</v>
      </c>
      <c r="N611" s="88"/>
      <c r="O611" s="172">
        <f>IF(O510&gt;O423,O423-O510,0)</f>
        <v>0</v>
      </c>
      <c r="P611" s="88"/>
    </row>
    <row r="614" spans="2:16" x14ac:dyDescent="0.25">
      <c r="D614" s="320" t="s">
        <v>479</v>
      </c>
      <c r="E614" s="320"/>
      <c r="F614" s="280"/>
      <c r="G614" s="89"/>
      <c r="H614" s="89" t="s">
        <v>480</v>
      </c>
      <c r="I614" s="89"/>
      <c r="J614" s="89"/>
      <c r="K614" s="89"/>
    </row>
    <row r="615" spans="2:16" x14ac:dyDescent="0.25">
      <c r="D615" s="320" t="s">
        <v>966</v>
      </c>
      <c r="E615" s="320"/>
      <c r="F615" s="280"/>
      <c r="G615" s="89"/>
      <c r="H615" s="89" t="s">
        <v>967</v>
      </c>
      <c r="I615" s="89"/>
      <c r="J615" s="89"/>
      <c r="K615" s="89"/>
    </row>
    <row r="619" spans="2:16" x14ac:dyDescent="0.25">
      <c r="F619" s="3" t="s">
        <v>478</v>
      </c>
    </row>
  </sheetData>
  <autoFilter ref="B13:P611" xr:uid="{00000000-0009-0000-0000-000000000000}">
    <filterColumn colId="0" showButton="0"/>
    <filterColumn colId="1" showButton="0"/>
    <filterColumn colId="2" showButton="0"/>
  </autoFilter>
  <mergeCells count="15">
    <mergeCell ref="B5:P5"/>
    <mergeCell ref="B6:P6"/>
    <mergeCell ref="B94:E94"/>
    <mergeCell ref="B150:E150"/>
    <mergeCell ref="O11:P12"/>
    <mergeCell ref="F11:F13"/>
    <mergeCell ref="G11:H12"/>
    <mergeCell ref="I11:J12"/>
    <mergeCell ref="K11:L12"/>
    <mergeCell ref="M11:N12"/>
    <mergeCell ref="B574:E574"/>
    <mergeCell ref="B320:E320"/>
    <mergeCell ref="B219:E219"/>
    <mergeCell ref="B385:E385"/>
    <mergeCell ref="B11:E13"/>
  </mergeCells>
  <conditionalFormatting sqref="I431:I432">
    <cfRule type="cellIs" dxfId="768" priority="797" operator="equal">
      <formula>0</formula>
    </cfRule>
  </conditionalFormatting>
  <conditionalFormatting sqref="I428">
    <cfRule type="cellIs" dxfId="767" priority="796" operator="equal">
      <formula>0</formula>
    </cfRule>
  </conditionalFormatting>
  <conditionalFormatting sqref="I264">
    <cfRule type="cellIs" dxfId="766" priority="795" operator="equal">
      <formula>0</formula>
    </cfRule>
  </conditionalFormatting>
  <conditionalFormatting sqref="I265">
    <cfRule type="cellIs" dxfId="765" priority="794" operator="equal">
      <formula>0</formula>
    </cfRule>
  </conditionalFormatting>
  <conditionalFormatting sqref="I270">
    <cfRule type="cellIs" dxfId="764" priority="793" operator="equal">
      <formula>0</formula>
    </cfRule>
  </conditionalFormatting>
  <conditionalFormatting sqref="I274">
    <cfRule type="cellIs" dxfId="763" priority="792" operator="equal">
      <formula>0</formula>
    </cfRule>
  </conditionalFormatting>
  <conditionalFormatting sqref="I275">
    <cfRule type="cellIs" dxfId="762" priority="791" operator="equal">
      <formula>0</formula>
    </cfRule>
  </conditionalFormatting>
  <conditionalFormatting sqref="I277">
    <cfRule type="cellIs" dxfId="761" priority="790" operator="equal">
      <formula>0</formula>
    </cfRule>
  </conditionalFormatting>
  <conditionalFormatting sqref="I280">
    <cfRule type="cellIs" dxfId="760" priority="789" operator="equal">
      <formula>0</formula>
    </cfRule>
  </conditionalFormatting>
  <conditionalFormatting sqref="I281">
    <cfRule type="cellIs" dxfId="759" priority="788" operator="equal">
      <formula>0</formula>
    </cfRule>
  </conditionalFormatting>
  <conditionalFormatting sqref="I282">
    <cfRule type="cellIs" dxfId="758" priority="787" operator="equal">
      <formula>0</formula>
    </cfRule>
  </conditionalFormatting>
  <conditionalFormatting sqref="I283">
    <cfRule type="cellIs" dxfId="757" priority="786" operator="equal">
      <formula>0</formula>
    </cfRule>
  </conditionalFormatting>
  <conditionalFormatting sqref="I284">
    <cfRule type="cellIs" dxfId="756" priority="785" operator="equal">
      <formula>0</formula>
    </cfRule>
  </conditionalFormatting>
  <conditionalFormatting sqref="I285">
    <cfRule type="cellIs" dxfId="755" priority="784" operator="equal">
      <formula>0</formula>
    </cfRule>
  </conditionalFormatting>
  <conditionalFormatting sqref="I286">
    <cfRule type="cellIs" dxfId="754" priority="783" operator="equal">
      <formula>0</formula>
    </cfRule>
  </conditionalFormatting>
  <conditionalFormatting sqref="I287">
    <cfRule type="cellIs" dxfId="753" priority="782" operator="equal">
      <formula>0</formula>
    </cfRule>
  </conditionalFormatting>
  <conditionalFormatting sqref="I288">
    <cfRule type="cellIs" dxfId="752" priority="781" operator="equal">
      <formula>0</formula>
    </cfRule>
  </conditionalFormatting>
  <conditionalFormatting sqref="I289">
    <cfRule type="cellIs" dxfId="751" priority="780" operator="equal">
      <formula>0</formula>
    </cfRule>
  </conditionalFormatting>
  <conditionalFormatting sqref="I290">
    <cfRule type="cellIs" dxfId="750" priority="779" operator="equal">
      <formula>0</formula>
    </cfRule>
  </conditionalFormatting>
  <conditionalFormatting sqref="I291">
    <cfRule type="cellIs" dxfId="749" priority="778" operator="equal">
      <formula>0</formula>
    </cfRule>
  </conditionalFormatting>
  <conditionalFormatting sqref="I292">
    <cfRule type="cellIs" dxfId="748" priority="777" operator="equal">
      <formula>0</formula>
    </cfRule>
  </conditionalFormatting>
  <conditionalFormatting sqref="I293">
    <cfRule type="cellIs" dxfId="747" priority="776" operator="equal">
      <formula>0</formula>
    </cfRule>
  </conditionalFormatting>
  <conditionalFormatting sqref="I295">
    <cfRule type="cellIs" dxfId="746" priority="775" operator="equal">
      <formula>0</formula>
    </cfRule>
  </conditionalFormatting>
  <conditionalFormatting sqref="I297">
    <cfRule type="cellIs" dxfId="745" priority="774" operator="equal">
      <formula>0</formula>
    </cfRule>
  </conditionalFormatting>
  <conditionalFormatting sqref="I299">
    <cfRule type="cellIs" dxfId="744" priority="773" operator="equal">
      <formula>0</formula>
    </cfRule>
  </conditionalFormatting>
  <conditionalFormatting sqref="I301">
    <cfRule type="cellIs" dxfId="743" priority="772" operator="equal">
      <formula>0</formula>
    </cfRule>
  </conditionalFormatting>
  <conditionalFormatting sqref="I302">
    <cfRule type="cellIs" dxfId="742" priority="771" operator="equal">
      <formula>0</formula>
    </cfRule>
  </conditionalFormatting>
  <conditionalFormatting sqref="I303">
    <cfRule type="cellIs" dxfId="741" priority="770" operator="equal">
      <formula>0</formula>
    </cfRule>
  </conditionalFormatting>
  <conditionalFormatting sqref="I307">
    <cfRule type="cellIs" dxfId="740" priority="769" operator="equal">
      <formula>0</formula>
    </cfRule>
  </conditionalFormatting>
  <conditionalFormatting sqref="I309">
    <cfRule type="cellIs" dxfId="739" priority="768" operator="equal">
      <formula>0</formula>
    </cfRule>
  </conditionalFormatting>
  <conditionalFormatting sqref="I314">
    <cfRule type="cellIs" dxfId="738" priority="767" operator="equal">
      <formula>0</formula>
    </cfRule>
  </conditionalFormatting>
  <conditionalFormatting sqref="I315">
    <cfRule type="cellIs" dxfId="737" priority="766" operator="equal">
      <formula>0</formula>
    </cfRule>
  </conditionalFormatting>
  <conditionalFormatting sqref="I317">
    <cfRule type="cellIs" dxfId="736" priority="765" operator="equal">
      <formula>0</formula>
    </cfRule>
  </conditionalFormatting>
  <conditionalFormatting sqref="I318">
    <cfRule type="cellIs" dxfId="735" priority="764" operator="equal">
      <formula>0</formula>
    </cfRule>
  </conditionalFormatting>
  <conditionalFormatting sqref="I319">
    <cfRule type="cellIs" dxfId="734" priority="763" operator="equal">
      <formula>0</formula>
    </cfRule>
  </conditionalFormatting>
  <conditionalFormatting sqref="I324">
    <cfRule type="cellIs" dxfId="733" priority="663" operator="equal">
      <formula>0</formula>
    </cfRule>
  </conditionalFormatting>
  <conditionalFormatting sqref="I325">
    <cfRule type="cellIs" dxfId="732" priority="662" operator="equal">
      <formula>0</formula>
    </cfRule>
  </conditionalFormatting>
  <conditionalFormatting sqref="I326">
    <cfRule type="cellIs" dxfId="731" priority="655" operator="equal">
      <formula>0</formula>
    </cfRule>
  </conditionalFormatting>
  <conditionalFormatting sqref="I331">
    <cfRule type="cellIs" dxfId="730" priority="651" operator="equal">
      <formula>0</formula>
    </cfRule>
  </conditionalFormatting>
  <conditionalFormatting sqref="I332">
    <cfRule type="cellIs" dxfId="729" priority="647" operator="equal">
      <formula>0</formula>
    </cfRule>
  </conditionalFormatting>
  <conditionalFormatting sqref="I333">
    <cfRule type="cellIs" dxfId="728" priority="643" operator="equal">
      <formula>0</formula>
    </cfRule>
  </conditionalFormatting>
  <conditionalFormatting sqref="I338">
    <cfRule type="cellIs" dxfId="727" priority="639" operator="equal">
      <formula>0</formula>
    </cfRule>
  </conditionalFormatting>
  <conditionalFormatting sqref="I339">
    <cfRule type="cellIs" dxfId="726" priority="638" operator="equal">
      <formula>0</formula>
    </cfRule>
  </conditionalFormatting>
  <conditionalFormatting sqref="I341">
    <cfRule type="cellIs" dxfId="725" priority="631" operator="equal">
      <formula>0</formula>
    </cfRule>
  </conditionalFormatting>
  <conditionalFormatting sqref="I342">
    <cfRule type="cellIs" dxfId="724" priority="630" operator="equal">
      <formula>0</formula>
    </cfRule>
  </conditionalFormatting>
  <conditionalFormatting sqref="I343">
    <cfRule type="cellIs" dxfId="723" priority="629" operator="equal">
      <formula>0</formula>
    </cfRule>
  </conditionalFormatting>
  <conditionalFormatting sqref="I344">
    <cfRule type="cellIs" dxfId="722" priority="628" operator="equal">
      <formula>0</formula>
    </cfRule>
  </conditionalFormatting>
  <conditionalFormatting sqref="I346">
    <cfRule type="cellIs" dxfId="721" priority="615" operator="equal">
      <formula>0</formula>
    </cfRule>
  </conditionalFormatting>
  <conditionalFormatting sqref="I348">
    <cfRule type="cellIs" dxfId="720" priority="611" operator="equal">
      <formula>0</formula>
    </cfRule>
  </conditionalFormatting>
  <conditionalFormatting sqref="I349">
    <cfRule type="cellIs" dxfId="719" priority="610" operator="equal">
      <formula>0</formula>
    </cfRule>
  </conditionalFormatting>
  <conditionalFormatting sqref="I350">
    <cfRule type="cellIs" dxfId="718" priority="609" operator="equal">
      <formula>0</formula>
    </cfRule>
  </conditionalFormatting>
  <conditionalFormatting sqref="I354">
    <cfRule type="cellIs" dxfId="717" priority="599" operator="equal">
      <formula>0</formula>
    </cfRule>
  </conditionalFormatting>
  <conditionalFormatting sqref="I355">
    <cfRule type="cellIs" dxfId="716" priority="598" operator="equal">
      <formula>0</formula>
    </cfRule>
  </conditionalFormatting>
  <conditionalFormatting sqref="I356">
    <cfRule type="cellIs" dxfId="715" priority="597" operator="equal">
      <formula>0</formula>
    </cfRule>
  </conditionalFormatting>
  <conditionalFormatting sqref="I358">
    <cfRule type="cellIs" dxfId="714" priority="596" operator="equal">
      <formula>0</formula>
    </cfRule>
  </conditionalFormatting>
  <conditionalFormatting sqref="I362">
    <cfRule type="cellIs" dxfId="713" priority="583" operator="equal">
      <formula>0</formula>
    </cfRule>
  </conditionalFormatting>
  <conditionalFormatting sqref="I363:I372">
    <cfRule type="cellIs" dxfId="712" priority="582" operator="equal">
      <formula>0</formula>
    </cfRule>
  </conditionalFormatting>
  <conditionalFormatting sqref="I374">
    <cfRule type="cellIs" dxfId="711" priority="578" operator="equal">
      <formula>0</formula>
    </cfRule>
  </conditionalFormatting>
  <conditionalFormatting sqref="I375">
    <cfRule type="cellIs" dxfId="710" priority="574" operator="equal">
      <formula>0</formula>
    </cfRule>
  </conditionalFormatting>
  <conditionalFormatting sqref="I378">
    <cfRule type="cellIs" dxfId="709" priority="570" operator="equal">
      <formula>0</formula>
    </cfRule>
  </conditionalFormatting>
  <conditionalFormatting sqref="I380">
    <cfRule type="cellIs" dxfId="708" priority="566" operator="equal">
      <formula>0</formula>
    </cfRule>
  </conditionalFormatting>
  <conditionalFormatting sqref="I381">
    <cfRule type="cellIs" dxfId="707" priority="562" operator="equal">
      <formula>0</formula>
    </cfRule>
  </conditionalFormatting>
  <conditionalFormatting sqref="I384">
    <cfRule type="cellIs" dxfId="706" priority="554" operator="equal">
      <formula>0</formula>
    </cfRule>
  </conditionalFormatting>
  <conditionalFormatting sqref="I389">
    <cfRule type="cellIs" dxfId="705" priority="550" operator="equal">
      <formula>0</formula>
    </cfRule>
  </conditionalFormatting>
  <conditionalFormatting sqref="I390">
    <cfRule type="cellIs" dxfId="704" priority="549" operator="equal">
      <formula>0</formula>
    </cfRule>
  </conditionalFormatting>
  <conditionalFormatting sqref="I391">
    <cfRule type="cellIs" dxfId="703" priority="542" operator="equal">
      <formula>0</formula>
    </cfRule>
  </conditionalFormatting>
  <conditionalFormatting sqref="I392">
    <cfRule type="cellIs" dxfId="702" priority="541" operator="equal">
      <formula>0</formula>
    </cfRule>
  </conditionalFormatting>
  <conditionalFormatting sqref="I395">
    <cfRule type="cellIs" dxfId="701" priority="534" operator="equal">
      <formula>0</formula>
    </cfRule>
  </conditionalFormatting>
  <conditionalFormatting sqref="I396">
    <cfRule type="cellIs" dxfId="700" priority="533" operator="equal">
      <formula>0</formula>
    </cfRule>
  </conditionalFormatting>
  <conditionalFormatting sqref="I398">
    <cfRule type="cellIs" dxfId="699" priority="532" operator="equal">
      <formula>0</formula>
    </cfRule>
  </conditionalFormatting>
  <conditionalFormatting sqref="I399">
    <cfRule type="cellIs" dxfId="698" priority="531" operator="equal">
      <formula>0</formula>
    </cfRule>
  </conditionalFormatting>
  <conditionalFormatting sqref="I404">
    <cfRule type="cellIs" dxfId="697" priority="520" operator="equal">
      <formula>0</formula>
    </cfRule>
  </conditionalFormatting>
  <conditionalFormatting sqref="I408:I409">
    <cfRule type="cellIs" dxfId="696" priority="516" operator="equal">
      <formula>0</formula>
    </cfRule>
  </conditionalFormatting>
  <conditionalFormatting sqref="I410">
    <cfRule type="cellIs" dxfId="695" priority="512" operator="equal">
      <formula>0</formula>
    </cfRule>
  </conditionalFormatting>
  <conditionalFormatting sqref="I411">
    <cfRule type="cellIs" dxfId="694" priority="511" operator="equal">
      <formula>0</formula>
    </cfRule>
  </conditionalFormatting>
  <conditionalFormatting sqref="I414">
    <cfRule type="cellIs" dxfId="693" priority="504" operator="equal">
      <formula>0</formula>
    </cfRule>
  </conditionalFormatting>
  <conditionalFormatting sqref="I417">
    <cfRule type="cellIs" dxfId="692" priority="500" operator="equal">
      <formula>0</formula>
    </cfRule>
  </conditionalFormatting>
  <conditionalFormatting sqref="I441">
    <cfRule type="cellIs" dxfId="691" priority="482" operator="equal">
      <formula>0</formula>
    </cfRule>
  </conditionalFormatting>
  <conditionalFormatting sqref="I442">
    <cfRule type="cellIs" dxfId="690" priority="481" operator="equal">
      <formula>0</formula>
    </cfRule>
  </conditionalFormatting>
  <conditionalFormatting sqref="I446">
    <cfRule type="cellIs" dxfId="689" priority="474" operator="equal">
      <formula>0</formula>
    </cfRule>
  </conditionalFormatting>
  <conditionalFormatting sqref="I447">
    <cfRule type="cellIs" dxfId="688" priority="473" operator="equal">
      <formula>0</formula>
    </cfRule>
  </conditionalFormatting>
  <conditionalFormatting sqref="I448">
    <cfRule type="cellIs" dxfId="687" priority="472" operator="equal">
      <formula>0</formula>
    </cfRule>
  </conditionalFormatting>
  <conditionalFormatting sqref="I450:I452">
    <cfRule type="cellIs" dxfId="686" priority="468" operator="equal">
      <formula>0</formula>
    </cfRule>
  </conditionalFormatting>
  <conditionalFormatting sqref="I444">
    <cfRule type="cellIs" dxfId="685" priority="464" operator="equal">
      <formula>0</formula>
    </cfRule>
  </conditionalFormatting>
  <conditionalFormatting sqref="I453">
    <cfRule type="cellIs" dxfId="684" priority="460" operator="equal">
      <formula>0</formula>
    </cfRule>
  </conditionalFormatting>
  <conditionalFormatting sqref="I456:I458">
    <cfRule type="cellIs" dxfId="683" priority="456" operator="equal">
      <formula>0</formula>
    </cfRule>
  </conditionalFormatting>
  <conditionalFormatting sqref="I460:I462">
    <cfRule type="cellIs" dxfId="682" priority="452" operator="equal">
      <formula>0</formula>
    </cfRule>
  </conditionalFormatting>
  <conditionalFormatting sqref="I464:I466">
    <cfRule type="cellIs" dxfId="681" priority="451" operator="equal">
      <formula>0</formula>
    </cfRule>
  </conditionalFormatting>
  <conditionalFormatting sqref="I514">
    <cfRule type="cellIs" dxfId="680" priority="444" operator="equal">
      <formula>0</formula>
    </cfRule>
  </conditionalFormatting>
  <conditionalFormatting sqref="I515">
    <cfRule type="cellIs" dxfId="679" priority="443" operator="equal">
      <formula>0</formula>
    </cfRule>
  </conditionalFormatting>
  <conditionalFormatting sqref="I520">
    <cfRule type="cellIs" dxfId="678" priority="442" operator="equal">
      <formula>0</formula>
    </cfRule>
  </conditionalFormatting>
  <conditionalFormatting sqref="I521">
    <cfRule type="cellIs" dxfId="677" priority="441" operator="equal">
      <formula>0</formula>
    </cfRule>
  </conditionalFormatting>
  <conditionalFormatting sqref="I522">
    <cfRule type="cellIs" dxfId="676" priority="440" operator="equal">
      <formula>0</formula>
    </cfRule>
  </conditionalFormatting>
  <conditionalFormatting sqref="I527">
    <cfRule type="cellIs" dxfId="675" priority="439" operator="equal">
      <formula>0</formula>
    </cfRule>
  </conditionalFormatting>
  <conditionalFormatting sqref="I528">
    <cfRule type="cellIs" dxfId="674" priority="438" operator="equal">
      <formula>0</formula>
    </cfRule>
  </conditionalFormatting>
  <conditionalFormatting sqref="I530">
    <cfRule type="cellIs" dxfId="673" priority="437" operator="equal">
      <formula>0</formula>
    </cfRule>
  </conditionalFormatting>
  <conditionalFormatting sqref="I531">
    <cfRule type="cellIs" dxfId="672" priority="436" operator="equal">
      <formula>0</formula>
    </cfRule>
  </conditionalFormatting>
  <conditionalFormatting sqref="I532">
    <cfRule type="cellIs" dxfId="671" priority="435" operator="equal">
      <formula>0</formula>
    </cfRule>
  </conditionalFormatting>
  <conditionalFormatting sqref="I533">
    <cfRule type="cellIs" dxfId="670" priority="434" operator="equal">
      <formula>0</formula>
    </cfRule>
  </conditionalFormatting>
  <conditionalFormatting sqref="I535">
    <cfRule type="cellIs" dxfId="669" priority="433" operator="equal">
      <formula>0</formula>
    </cfRule>
  </conditionalFormatting>
  <conditionalFormatting sqref="I537">
    <cfRule type="cellIs" dxfId="668" priority="432" operator="equal">
      <formula>0</formula>
    </cfRule>
  </conditionalFormatting>
  <conditionalFormatting sqref="I538">
    <cfRule type="cellIs" dxfId="667" priority="431" operator="equal">
      <formula>0</formula>
    </cfRule>
  </conditionalFormatting>
  <conditionalFormatting sqref="I539">
    <cfRule type="cellIs" dxfId="666" priority="430" operator="equal">
      <formula>0</formula>
    </cfRule>
  </conditionalFormatting>
  <conditionalFormatting sqref="I543">
    <cfRule type="cellIs" dxfId="665" priority="429" operator="equal">
      <formula>0</formula>
    </cfRule>
  </conditionalFormatting>
  <conditionalFormatting sqref="I544">
    <cfRule type="cellIs" dxfId="664" priority="428" operator="equal">
      <formula>0</formula>
    </cfRule>
  </conditionalFormatting>
  <conditionalFormatting sqref="I545">
    <cfRule type="cellIs" dxfId="663" priority="427" operator="equal">
      <formula>0</formula>
    </cfRule>
  </conditionalFormatting>
  <conditionalFormatting sqref="I547">
    <cfRule type="cellIs" dxfId="662" priority="426" operator="equal">
      <formula>0</formula>
    </cfRule>
  </conditionalFormatting>
  <conditionalFormatting sqref="I551:I561">
    <cfRule type="cellIs" dxfId="661" priority="425" operator="equal">
      <formula>0</formula>
    </cfRule>
  </conditionalFormatting>
  <conditionalFormatting sqref="I563">
    <cfRule type="cellIs" dxfId="660" priority="424" operator="equal">
      <formula>0</formula>
    </cfRule>
  </conditionalFormatting>
  <conditionalFormatting sqref="I569">
    <cfRule type="cellIs" dxfId="659" priority="423" operator="equal">
      <formula>0</formula>
    </cfRule>
  </conditionalFormatting>
  <conditionalFormatting sqref="I567">
    <cfRule type="cellIs" dxfId="658" priority="422" operator="equal">
      <formula>0</formula>
    </cfRule>
  </conditionalFormatting>
  <conditionalFormatting sqref="I570">
    <cfRule type="cellIs" dxfId="657" priority="421" operator="equal">
      <formula>0</formula>
    </cfRule>
  </conditionalFormatting>
  <conditionalFormatting sqref="I573">
    <cfRule type="cellIs" dxfId="656" priority="419" operator="equal">
      <formula>0</formula>
    </cfRule>
  </conditionalFormatting>
  <conditionalFormatting sqref="I578:I579">
    <cfRule type="cellIs" dxfId="655" priority="418" operator="equal">
      <formula>0</formula>
    </cfRule>
  </conditionalFormatting>
  <conditionalFormatting sqref="I580">
    <cfRule type="cellIs" dxfId="654" priority="417" operator="equal">
      <formula>0</formula>
    </cfRule>
  </conditionalFormatting>
  <conditionalFormatting sqref="I581">
    <cfRule type="cellIs" dxfId="653" priority="416" operator="equal">
      <formula>0</formula>
    </cfRule>
  </conditionalFormatting>
  <conditionalFormatting sqref="I584">
    <cfRule type="cellIs" dxfId="652" priority="415" operator="equal">
      <formula>0</formula>
    </cfRule>
  </conditionalFormatting>
  <conditionalFormatting sqref="I585">
    <cfRule type="cellIs" dxfId="651" priority="414" operator="equal">
      <formula>0</formula>
    </cfRule>
  </conditionalFormatting>
  <conditionalFormatting sqref="I587">
    <cfRule type="cellIs" dxfId="650" priority="413" operator="equal">
      <formula>0</formula>
    </cfRule>
  </conditionalFormatting>
  <conditionalFormatting sqref="I588">
    <cfRule type="cellIs" dxfId="649" priority="412" operator="equal">
      <formula>0</formula>
    </cfRule>
  </conditionalFormatting>
  <conditionalFormatting sqref="I593">
    <cfRule type="cellIs" dxfId="648" priority="411" operator="equal">
      <formula>0</formula>
    </cfRule>
  </conditionalFormatting>
  <conditionalFormatting sqref="I597">
    <cfRule type="cellIs" dxfId="647" priority="410" operator="equal">
      <formula>0</formula>
    </cfRule>
  </conditionalFormatting>
  <conditionalFormatting sqref="I598">
    <cfRule type="cellIs" dxfId="646" priority="409" operator="equal">
      <formula>0</formula>
    </cfRule>
  </conditionalFormatting>
  <conditionalFormatting sqref="I599">
    <cfRule type="cellIs" dxfId="645" priority="408" operator="equal">
      <formula>0</formula>
    </cfRule>
  </conditionalFormatting>
  <conditionalFormatting sqref="I600">
    <cfRule type="cellIs" dxfId="644" priority="407" operator="equal">
      <formula>0</formula>
    </cfRule>
  </conditionalFormatting>
  <conditionalFormatting sqref="I603">
    <cfRule type="cellIs" dxfId="643" priority="406" operator="equal">
      <formula>0</formula>
    </cfRule>
  </conditionalFormatting>
  <conditionalFormatting sqref="I606">
    <cfRule type="cellIs" dxfId="642" priority="405" operator="equal">
      <formula>0</formula>
    </cfRule>
  </conditionalFormatting>
  <conditionalFormatting sqref="I564">
    <cfRule type="cellIs" dxfId="641" priority="402" operator="equal">
      <formula>0</formula>
    </cfRule>
  </conditionalFormatting>
  <conditionalFormatting sqref="K431:K432">
    <cfRule type="cellIs" dxfId="640" priority="399" operator="equal">
      <formula>0</formula>
    </cfRule>
  </conditionalFormatting>
  <conditionalFormatting sqref="K428">
    <cfRule type="cellIs" dxfId="639" priority="398" operator="equal">
      <formula>0</formula>
    </cfRule>
  </conditionalFormatting>
  <conditionalFormatting sqref="K264">
    <cfRule type="cellIs" dxfId="638" priority="397" operator="equal">
      <formula>0</formula>
    </cfRule>
  </conditionalFormatting>
  <conditionalFormatting sqref="K265">
    <cfRule type="cellIs" dxfId="637" priority="396" operator="equal">
      <formula>0</formula>
    </cfRule>
  </conditionalFormatting>
  <conditionalFormatting sqref="K270">
    <cfRule type="cellIs" dxfId="636" priority="395" operator="equal">
      <formula>0</formula>
    </cfRule>
  </conditionalFormatting>
  <conditionalFormatting sqref="K274">
    <cfRule type="cellIs" dxfId="635" priority="394" operator="equal">
      <formula>0</formula>
    </cfRule>
  </conditionalFormatting>
  <conditionalFormatting sqref="K275">
    <cfRule type="cellIs" dxfId="634" priority="393" operator="equal">
      <formula>0</formula>
    </cfRule>
  </conditionalFormatting>
  <conditionalFormatting sqref="K277">
    <cfRule type="cellIs" dxfId="633" priority="392" operator="equal">
      <formula>0</formula>
    </cfRule>
  </conditionalFormatting>
  <conditionalFormatting sqref="K280">
    <cfRule type="cellIs" dxfId="632" priority="391" operator="equal">
      <formula>0</formula>
    </cfRule>
  </conditionalFormatting>
  <conditionalFormatting sqref="K281">
    <cfRule type="cellIs" dxfId="631" priority="390" operator="equal">
      <formula>0</formula>
    </cfRule>
  </conditionalFormatting>
  <conditionalFormatting sqref="K282">
    <cfRule type="cellIs" dxfId="630" priority="389" operator="equal">
      <formula>0</formula>
    </cfRule>
  </conditionalFormatting>
  <conditionalFormatting sqref="K283">
    <cfRule type="cellIs" dxfId="629" priority="388" operator="equal">
      <formula>0</formula>
    </cfRule>
  </conditionalFormatting>
  <conditionalFormatting sqref="K284">
    <cfRule type="cellIs" dxfId="628" priority="387" operator="equal">
      <formula>0</formula>
    </cfRule>
  </conditionalFormatting>
  <conditionalFormatting sqref="K285">
    <cfRule type="cellIs" dxfId="627" priority="386" operator="equal">
      <formula>0</formula>
    </cfRule>
  </conditionalFormatting>
  <conditionalFormatting sqref="K286">
    <cfRule type="cellIs" dxfId="626" priority="385" operator="equal">
      <formula>0</formula>
    </cfRule>
  </conditionalFormatting>
  <conditionalFormatting sqref="K287">
    <cfRule type="cellIs" dxfId="625" priority="384" operator="equal">
      <formula>0</formula>
    </cfRule>
  </conditionalFormatting>
  <conditionalFormatting sqref="K288">
    <cfRule type="cellIs" dxfId="624" priority="383" operator="equal">
      <formula>0</formula>
    </cfRule>
  </conditionalFormatting>
  <conditionalFormatting sqref="K289">
    <cfRule type="cellIs" dxfId="623" priority="382" operator="equal">
      <formula>0</formula>
    </cfRule>
  </conditionalFormatting>
  <conditionalFormatting sqref="K290">
    <cfRule type="cellIs" dxfId="622" priority="381" operator="equal">
      <formula>0</formula>
    </cfRule>
  </conditionalFormatting>
  <conditionalFormatting sqref="K291">
    <cfRule type="cellIs" dxfId="621" priority="380" operator="equal">
      <formula>0</formula>
    </cfRule>
  </conditionalFormatting>
  <conditionalFormatting sqref="K292">
    <cfRule type="cellIs" dxfId="620" priority="379" operator="equal">
      <formula>0</formula>
    </cfRule>
  </conditionalFormatting>
  <conditionalFormatting sqref="K293">
    <cfRule type="cellIs" dxfId="619" priority="378" operator="equal">
      <formula>0</formula>
    </cfRule>
  </conditionalFormatting>
  <conditionalFormatting sqref="K295">
    <cfRule type="cellIs" dxfId="618" priority="377" operator="equal">
      <formula>0</formula>
    </cfRule>
  </conditionalFormatting>
  <conditionalFormatting sqref="K297">
    <cfRule type="cellIs" dxfId="617" priority="376" operator="equal">
      <formula>0</formula>
    </cfRule>
  </conditionalFormatting>
  <conditionalFormatting sqref="K299">
    <cfRule type="cellIs" dxfId="616" priority="375" operator="equal">
      <formula>0</formula>
    </cfRule>
  </conditionalFormatting>
  <conditionalFormatting sqref="K301">
    <cfRule type="cellIs" dxfId="615" priority="374" operator="equal">
      <formula>0</formula>
    </cfRule>
  </conditionalFormatting>
  <conditionalFormatting sqref="K302">
    <cfRule type="cellIs" dxfId="614" priority="373" operator="equal">
      <formula>0</formula>
    </cfRule>
  </conditionalFormatting>
  <conditionalFormatting sqref="K303">
    <cfRule type="cellIs" dxfId="613" priority="372" operator="equal">
      <formula>0</formula>
    </cfRule>
  </conditionalFormatting>
  <conditionalFormatting sqref="K307">
    <cfRule type="cellIs" dxfId="612" priority="371" operator="equal">
      <formula>0</formula>
    </cfRule>
  </conditionalFormatting>
  <conditionalFormatting sqref="K309">
    <cfRule type="cellIs" dxfId="611" priority="370" operator="equal">
      <formula>0</formula>
    </cfRule>
  </conditionalFormatting>
  <conditionalFormatting sqref="K314">
    <cfRule type="cellIs" dxfId="610" priority="369" operator="equal">
      <formula>0</formula>
    </cfRule>
  </conditionalFormatting>
  <conditionalFormatting sqref="K315">
    <cfRule type="cellIs" dxfId="609" priority="368" operator="equal">
      <formula>0</formula>
    </cfRule>
  </conditionalFormatting>
  <conditionalFormatting sqref="K317">
    <cfRule type="cellIs" dxfId="608" priority="367" operator="equal">
      <formula>0</formula>
    </cfRule>
  </conditionalFormatting>
  <conditionalFormatting sqref="K318">
    <cfRule type="cellIs" dxfId="607" priority="366" operator="equal">
      <formula>0</formula>
    </cfRule>
  </conditionalFormatting>
  <conditionalFormatting sqref="K319">
    <cfRule type="cellIs" dxfId="606" priority="365" operator="equal">
      <formula>0</formula>
    </cfRule>
  </conditionalFormatting>
  <conditionalFormatting sqref="K324">
    <cfRule type="cellIs" dxfId="605" priority="364" operator="equal">
      <formula>0</formula>
    </cfRule>
  </conditionalFormatting>
  <conditionalFormatting sqref="K325">
    <cfRule type="cellIs" dxfId="604" priority="363" operator="equal">
      <formula>0</formula>
    </cfRule>
  </conditionalFormatting>
  <conditionalFormatting sqref="K326">
    <cfRule type="cellIs" dxfId="603" priority="362" operator="equal">
      <formula>0</formula>
    </cfRule>
  </conditionalFormatting>
  <conditionalFormatting sqref="K331">
    <cfRule type="cellIs" dxfId="602" priority="361" operator="equal">
      <formula>0</formula>
    </cfRule>
  </conditionalFormatting>
  <conditionalFormatting sqref="K332">
    <cfRule type="cellIs" dxfId="601" priority="360" operator="equal">
      <formula>0</formula>
    </cfRule>
  </conditionalFormatting>
  <conditionalFormatting sqref="K333">
    <cfRule type="cellIs" dxfId="600" priority="359" operator="equal">
      <formula>0</formula>
    </cfRule>
  </conditionalFormatting>
  <conditionalFormatting sqref="K338">
    <cfRule type="cellIs" dxfId="599" priority="358" operator="equal">
      <formula>0</formula>
    </cfRule>
  </conditionalFormatting>
  <conditionalFormatting sqref="K339">
    <cfRule type="cellIs" dxfId="598" priority="357" operator="equal">
      <formula>0</formula>
    </cfRule>
  </conditionalFormatting>
  <conditionalFormatting sqref="K341">
    <cfRule type="cellIs" dxfId="597" priority="356" operator="equal">
      <formula>0</formula>
    </cfRule>
  </conditionalFormatting>
  <conditionalFormatting sqref="K342">
    <cfRule type="cellIs" dxfId="596" priority="355" operator="equal">
      <formula>0</formula>
    </cfRule>
  </conditionalFormatting>
  <conditionalFormatting sqref="K343">
    <cfRule type="cellIs" dxfId="595" priority="354" operator="equal">
      <formula>0</formula>
    </cfRule>
  </conditionalFormatting>
  <conditionalFormatting sqref="K344">
    <cfRule type="cellIs" dxfId="594" priority="353" operator="equal">
      <formula>0</formula>
    </cfRule>
  </conditionalFormatting>
  <conditionalFormatting sqref="K346">
    <cfRule type="cellIs" dxfId="593" priority="352" operator="equal">
      <formula>0</formula>
    </cfRule>
  </conditionalFormatting>
  <conditionalFormatting sqref="K348">
    <cfRule type="cellIs" dxfId="592" priority="351" operator="equal">
      <formula>0</formula>
    </cfRule>
  </conditionalFormatting>
  <conditionalFormatting sqref="K349">
    <cfRule type="cellIs" dxfId="591" priority="350" operator="equal">
      <formula>0</formula>
    </cfRule>
  </conditionalFormatting>
  <conditionalFormatting sqref="K350">
    <cfRule type="cellIs" dxfId="590" priority="349" operator="equal">
      <formula>0</formula>
    </cfRule>
  </conditionalFormatting>
  <conditionalFormatting sqref="K354">
    <cfRule type="cellIs" dxfId="589" priority="348" operator="equal">
      <formula>0</formula>
    </cfRule>
  </conditionalFormatting>
  <conditionalFormatting sqref="K355">
    <cfRule type="cellIs" dxfId="588" priority="347" operator="equal">
      <formula>0</formula>
    </cfRule>
  </conditionalFormatting>
  <conditionalFormatting sqref="K356">
    <cfRule type="cellIs" dxfId="587" priority="346" operator="equal">
      <formula>0</formula>
    </cfRule>
  </conditionalFormatting>
  <conditionalFormatting sqref="K358">
    <cfRule type="cellIs" dxfId="586" priority="345" operator="equal">
      <formula>0</formula>
    </cfRule>
  </conditionalFormatting>
  <conditionalFormatting sqref="K362">
    <cfRule type="cellIs" dxfId="585" priority="344" operator="equal">
      <formula>0</formula>
    </cfRule>
  </conditionalFormatting>
  <conditionalFormatting sqref="K363:K372">
    <cfRule type="cellIs" dxfId="584" priority="343" operator="equal">
      <formula>0</formula>
    </cfRule>
  </conditionalFormatting>
  <conditionalFormatting sqref="K374">
    <cfRule type="cellIs" dxfId="583" priority="342" operator="equal">
      <formula>0</formula>
    </cfRule>
  </conditionalFormatting>
  <conditionalFormatting sqref="K375">
    <cfRule type="cellIs" dxfId="582" priority="341" operator="equal">
      <formula>0</formula>
    </cfRule>
  </conditionalFormatting>
  <conditionalFormatting sqref="K378">
    <cfRule type="cellIs" dxfId="581" priority="340" operator="equal">
      <formula>0</formula>
    </cfRule>
  </conditionalFormatting>
  <conditionalFormatting sqref="K380">
    <cfRule type="cellIs" dxfId="580" priority="339" operator="equal">
      <formula>0</formula>
    </cfRule>
  </conditionalFormatting>
  <conditionalFormatting sqref="K381">
    <cfRule type="cellIs" dxfId="579" priority="338" operator="equal">
      <formula>0</formula>
    </cfRule>
  </conditionalFormatting>
  <conditionalFormatting sqref="K384">
    <cfRule type="cellIs" dxfId="578" priority="336" operator="equal">
      <formula>0</formula>
    </cfRule>
  </conditionalFormatting>
  <conditionalFormatting sqref="K389">
    <cfRule type="cellIs" dxfId="577" priority="335" operator="equal">
      <formula>0</formula>
    </cfRule>
  </conditionalFormatting>
  <conditionalFormatting sqref="K390">
    <cfRule type="cellIs" dxfId="576" priority="334" operator="equal">
      <formula>0</formula>
    </cfRule>
  </conditionalFormatting>
  <conditionalFormatting sqref="K391">
    <cfRule type="cellIs" dxfId="575" priority="333" operator="equal">
      <formula>0</formula>
    </cfRule>
  </conditionalFormatting>
  <conditionalFormatting sqref="K392">
    <cfRule type="cellIs" dxfId="574" priority="332" operator="equal">
      <formula>0</formula>
    </cfRule>
  </conditionalFormatting>
  <conditionalFormatting sqref="K395">
    <cfRule type="cellIs" dxfId="573" priority="331" operator="equal">
      <formula>0</formula>
    </cfRule>
  </conditionalFormatting>
  <conditionalFormatting sqref="K396">
    <cfRule type="cellIs" dxfId="572" priority="330" operator="equal">
      <formula>0</formula>
    </cfRule>
  </conditionalFormatting>
  <conditionalFormatting sqref="K398">
    <cfRule type="cellIs" dxfId="571" priority="329" operator="equal">
      <formula>0</formula>
    </cfRule>
  </conditionalFormatting>
  <conditionalFormatting sqref="K399">
    <cfRule type="cellIs" dxfId="570" priority="328" operator="equal">
      <formula>0</formula>
    </cfRule>
  </conditionalFormatting>
  <conditionalFormatting sqref="K404">
    <cfRule type="cellIs" dxfId="569" priority="327" operator="equal">
      <formula>0</formula>
    </cfRule>
  </conditionalFormatting>
  <conditionalFormatting sqref="K408:K409">
    <cfRule type="cellIs" dxfId="568" priority="326" operator="equal">
      <formula>0</formula>
    </cfRule>
  </conditionalFormatting>
  <conditionalFormatting sqref="K410">
    <cfRule type="cellIs" dxfId="567" priority="325" operator="equal">
      <formula>0</formula>
    </cfRule>
  </conditionalFormatting>
  <conditionalFormatting sqref="K411">
    <cfRule type="cellIs" dxfId="566" priority="324" operator="equal">
      <formula>0</formula>
    </cfRule>
  </conditionalFormatting>
  <conditionalFormatting sqref="K414">
    <cfRule type="cellIs" dxfId="565" priority="323" operator="equal">
      <formula>0</formula>
    </cfRule>
  </conditionalFormatting>
  <conditionalFormatting sqref="K417">
    <cfRule type="cellIs" dxfId="564" priority="322" operator="equal">
      <formula>0</formula>
    </cfRule>
  </conditionalFormatting>
  <conditionalFormatting sqref="K441">
    <cfRule type="cellIs" dxfId="563" priority="321" operator="equal">
      <formula>0</formula>
    </cfRule>
  </conditionalFormatting>
  <conditionalFormatting sqref="K442">
    <cfRule type="cellIs" dxfId="562" priority="320" operator="equal">
      <formula>0</formula>
    </cfRule>
  </conditionalFormatting>
  <conditionalFormatting sqref="K446">
    <cfRule type="cellIs" dxfId="561" priority="319" operator="equal">
      <formula>0</formula>
    </cfRule>
  </conditionalFormatting>
  <conditionalFormatting sqref="K447">
    <cfRule type="cellIs" dxfId="560" priority="318" operator="equal">
      <formula>0</formula>
    </cfRule>
  </conditionalFormatting>
  <conditionalFormatting sqref="K448">
    <cfRule type="cellIs" dxfId="559" priority="317" operator="equal">
      <formula>0</formula>
    </cfRule>
  </conditionalFormatting>
  <conditionalFormatting sqref="K450:K452">
    <cfRule type="cellIs" dxfId="558" priority="316" operator="equal">
      <formula>0</formula>
    </cfRule>
  </conditionalFormatting>
  <conditionalFormatting sqref="K444">
    <cfRule type="cellIs" dxfId="557" priority="315" operator="equal">
      <formula>0</formula>
    </cfRule>
  </conditionalFormatting>
  <conditionalFormatting sqref="K453">
    <cfRule type="cellIs" dxfId="556" priority="314" operator="equal">
      <formula>0</formula>
    </cfRule>
  </conditionalFormatting>
  <conditionalFormatting sqref="K456:K458">
    <cfRule type="cellIs" dxfId="555" priority="313" operator="equal">
      <formula>0</formula>
    </cfRule>
  </conditionalFormatting>
  <conditionalFormatting sqref="K460:K462">
    <cfRule type="cellIs" dxfId="554" priority="312" operator="equal">
      <formula>0</formula>
    </cfRule>
  </conditionalFormatting>
  <conditionalFormatting sqref="K464:K466">
    <cfRule type="cellIs" dxfId="553" priority="311" operator="equal">
      <formula>0</formula>
    </cfRule>
  </conditionalFormatting>
  <conditionalFormatting sqref="K514">
    <cfRule type="cellIs" dxfId="552" priority="310" operator="equal">
      <formula>0</formula>
    </cfRule>
  </conditionalFormatting>
  <conditionalFormatting sqref="K515">
    <cfRule type="cellIs" dxfId="551" priority="309" operator="equal">
      <formula>0</formula>
    </cfRule>
  </conditionalFormatting>
  <conditionalFormatting sqref="K520">
    <cfRule type="cellIs" dxfId="550" priority="308" operator="equal">
      <formula>0</formula>
    </cfRule>
  </conditionalFormatting>
  <conditionalFormatting sqref="K521">
    <cfRule type="cellIs" dxfId="549" priority="307" operator="equal">
      <formula>0</formula>
    </cfRule>
  </conditionalFormatting>
  <conditionalFormatting sqref="K522">
    <cfRule type="cellIs" dxfId="548" priority="306" operator="equal">
      <formula>0</formula>
    </cfRule>
  </conditionalFormatting>
  <conditionalFormatting sqref="K527">
    <cfRule type="cellIs" dxfId="547" priority="305" operator="equal">
      <formula>0</formula>
    </cfRule>
  </conditionalFormatting>
  <conditionalFormatting sqref="K528">
    <cfRule type="cellIs" dxfId="546" priority="304" operator="equal">
      <formula>0</formula>
    </cfRule>
  </conditionalFormatting>
  <conditionalFormatting sqref="K530">
    <cfRule type="cellIs" dxfId="545" priority="303" operator="equal">
      <formula>0</formula>
    </cfRule>
  </conditionalFormatting>
  <conditionalFormatting sqref="K531">
    <cfRule type="cellIs" dxfId="544" priority="302" operator="equal">
      <formula>0</formula>
    </cfRule>
  </conditionalFormatting>
  <conditionalFormatting sqref="K532">
    <cfRule type="cellIs" dxfId="543" priority="301" operator="equal">
      <formula>0</formula>
    </cfRule>
  </conditionalFormatting>
  <conditionalFormatting sqref="K533">
    <cfRule type="cellIs" dxfId="542" priority="300" operator="equal">
      <formula>0</formula>
    </cfRule>
  </conditionalFormatting>
  <conditionalFormatting sqref="K535">
    <cfRule type="cellIs" dxfId="541" priority="299" operator="equal">
      <formula>0</formula>
    </cfRule>
  </conditionalFormatting>
  <conditionalFormatting sqref="K537">
    <cfRule type="cellIs" dxfId="540" priority="298" operator="equal">
      <formula>0</formula>
    </cfRule>
  </conditionalFormatting>
  <conditionalFormatting sqref="K538">
    <cfRule type="cellIs" dxfId="539" priority="297" operator="equal">
      <formula>0</formula>
    </cfRule>
  </conditionalFormatting>
  <conditionalFormatting sqref="K539">
    <cfRule type="cellIs" dxfId="538" priority="296" operator="equal">
      <formula>0</formula>
    </cfRule>
  </conditionalFormatting>
  <conditionalFormatting sqref="K543">
    <cfRule type="cellIs" dxfId="537" priority="295" operator="equal">
      <formula>0</formula>
    </cfRule>
  </conditionalFormatting>
  <conditionalFormatting sqref="K544">
    <cfRule type="cellIs" dxfId="536" priority="294" operator="equal">
      <formula>0</formula>
    </cfRule>
  </conditionalFormatting>
  <conditionalFormatting sqref="K545">
    <cfRule type="cellIs" dxfId="535" priority="293" operator="equal">
      <formula>0</formula>
    </cfRule>
  </conditionalFormatting>
  <conditionalFormatting sqref="K547">
    <cfRule type="cellIs" dxfId="534" priority="292" operator="equal">
      <formula>0</formula>
    </cfRule>
  </conditionalFormatting>
  <conditionalFormatting sqref="K551:K561">
    <cfRule type="cellIs" dxfId="533" priority="291" operator="equal">
      <formula>0</formula>
    </cfRule>
  </conditionalFormatting>
  <conditionalFormatting sqref="K563">
    <cfRule type="cellIs" dxfId="532" priority="290" operator="equal">
      <formula>0</formula>
    </cfRule>
  </conditionalFormatting>
  <conditionalFormatting sqref="K569">
    <cfRule type="cellIs" dxfId="531" priority="289" operator="equal">
      <formula>0</formula>
    </cfRule>
  </conditionalFormatting>
  <conditionalFormatting sqref="K567">
    <cfRule type="cellIs" dxfId="530" priority="288" operator="equal">
      <formula>0</formula>
    </cfRule>
  </conditionalFormatting>
  <conditionalFormatting sqref="K570">
    <cfRule type="cellIs" dxfId="529" priority="287" operator="equal">
      <formula>0</formula>
    </cfRule>
  </conditionalFormatting>
  <conditionalFormatting sqref="K578:K579">
    <cfRule type="cellIs" dxfId="528" priority="284" operator="equal">
      <formula>0</formula>
    </cfRule>
  </conditionalFormatting>
  <conditionalFormatting sqref="K573">
    <cfRule type="cellIs" dxfId="527" priority="285" operator="equal">
      <formula>0</formula>
    </cfRule>
  </conditionalFormatting>
  <conditionalFormatting sqref="K580">
    <cfRule type="cellIs" dxfId="526" priority="283" operator="equal">
      <formula>0</formula>
    </cfRule>
  </conditionalFormatting>
  <conditionalFormatting sqref="K581">
    <cfRule type="cellIs" dxfId="525" priority="282" operator="equal">
      <formula>0</formula>
    </cfRule>
  </conditionalFormatting>
  <conditionalFormatting sqref="K584">
    <cfRule type="cellIs" dxfId="524" priority="281" operator="equal">
      <formula>0</formula>
    </cfRule>
  </conditionalFormatting>
  <conditionalFormatting sqref="K585">
    <cfRule type="cellIs" dxfId="523" priority="280" operator="equal">
      <formula>0</formula>
    </cfRule>
  </conditionalFormatting>
  <conditionalFormatting sqref="K587">
    <cfRule type="cellIs" dxfId="522" priority="279" operator="equal">
      <formula>0</formula>
    </cfRule>
  </conditionalFormatting>
  <conditionalFormatting sqref="K588">
    <cfRule type="cellIs" dxfId="521" priority="278" operator="equal">
      <formula>0</formula>
    </cfRule>
  </conditionalFormatting>
  <conditionalFormatting sqref="K593">
    <cfRule type="cellIs" dxfId="520" priority="277" operator="equal">
      <formula>0</formula>
    </cfRule>
  </conditionalFormatting>
  <conditionalFormatting sqref="K597">
    <cfRule type="cellIs" dxfId="519" priority="276" operator="equal">
      <formula>0</formula>
    </cfRule>
  </conditionalFormatting>
  <conditionalFormatting sqref="K598">
    <cfRule type="cellIs" dxfId="518" priority="275" operator="equal">
      <formula>0</formula>
    </cfRule>
  </conditionalFormatting>
  <conditionalFormatting sqref="K599">
    <cfRule type="cellIs" dxfId="517" priority="274" operator="equal">
      <formula>0</formula>
    </cfRule>
  </conditionalFormatting>
  <conditionalFormatting sqref="K600">
    <cfRule type="cellIs" dxfId="516" priority="273" operator="equal">
      <formula>0</formula>
    </cfRule>
  </conditionalFormatting>
  <conditionalFormatting sqref="K603">
    <cfRule type="cellIs" dxfId="515" priority="272" operator="equal">
      <formula>0</formula>
    </cfRule>
  </conditionalFormatting>
  <conditionalFormatting sqref="K606">
    <cfRule type="cellIs" dxfId="514" priority="271" operator="equal">
      <formula>0</formula>
    </cfRule>
  </conditionalFormatting>
  <conditionalFormatting sqref="K564">
    <cfRule type="cellIs" dxfId="513" priority="270" operator="equal">
      <formula>0</formula>
    </cfRule>
  </conditionalFormatting>
  <conditionalFormatting sqref="M431:M432">
    <cfRule type="cellIs" dxfId="512" priority="269" operator="equal">
      <formula>0</formula>
    </cfRule>
  </conditionalFormatting>
  <conditionalFormatting sqref="M428">
    <cfRule type="cellIs" dxfId="511" priority="268" operator="equal">
      <formula>0</formula>
    </cfRule>
  </conditionalFormatting>
  <conditionalFormatting sqref="M264">
    <cfRule type="cellIs" dxfId="510" priority="267" operator="equal">
      <formula>0</formula>
    </cfRule>
  </conditionalFormatting>
  <conditionalFormatting sqref="M265">
    <cfRule type="cellIs" dxfId="509" priority="266" operator="equal">
      <formula>0</formula>
    </cfRule>
  </conditionalFormatting>
  <conditionalFormatting sqref="M270">
    <cfRule type="cellIs" dxfId="508" priority="265" operator="equal">
      <formula>0</formula>
    </cfRule>
  </conditionalFormatting>
  <conditionalFormatting sqref="M274">
    <cfRule type="cellIs" dxfId="507" priority="264" operator="equal">
      <formula>0</formula>
    </cfRule>
  </conditionalFormatting>
  <conditionalFormatting sqref="M275">
    <cfRule type="cellIs" dxfId="506" priority="263" operator="equal">
      <formula>0</formula>
    </cfRule>
  </conditionalFormatting>
  <conditionalFormatting sqref="M277">
    <cfRule type="cellIs" dxfId="505" priority="262" operator="equal">
      <formula>0</formula>
    </cfRule>
  </conditionalFormatting>
  <conditionalFormatting sqref="M280">
    <cfRule type="cellIs" dxfId="504" priority="261" operator="equal">
      <formula>0</formula>
    </cfRule>
  </conditionalFormatting>
  <conditionalFormatting sqref="M281">
    <cfRule type="cellIs" dxfId="503" priority="260" operator="equal">
      <formula>0</formula>
    </cfRule>
  </conditionalFormatting>
  <conditionalFormatting sqref="M282">
    <cfRule type="cellIs" dxfId="502" priority="259" operator="equal">
      <formula>0</formula>
    </cfRule>
  </conditionalFormatting>
  <conditionalFormatting sqref="M283">
    <cfRule type="cellIs" dxfId="501" priority="258" operator="equal">
      <formula>0</formula>
    </cfRule>
  </conditionalFormatting>
  <conditionalFormatting sqref="M284">
    <cfRule type="cellIs" dxfId="500" priority="257" operator="equal">
      <formula>0</formula>
    </cfRule>
  </conditionalFormatting>
  <conditionalFormatting sqref="M285">
    <cfRule type="cellIs" dxfId="499" priority="256" operator="equal">
      <formula>0</formula>
    </cfRule>
  </conditionalFormatting>
  <conditionalFormatting sqref="M286">
    <cfRule type="cellIs" dxfId="498" priority="255" operator="equal">
      <formula>0</formula>
    </cfRule>
  </conditionalFormatting>
  <conditionalFormatting sqref="M287">
    <cfRule type="cellIs" dxfId="497" priority="254" operator="equal">
      <formula>0</formula>
    </cfRule>
  </conditionalFormatting>
  <conditionalFormatting sqref="M288">
    <cfRule type="cellIs" dxfId="496" priority="253" operator="equal">
      <formula>0</formula>
    </cfRule>
  </conditionalFormatting>
  <conditionalFormatting sqref="M289">
    <cfRule type="cellIs" dxfId="495" priority="252" operator="equal">
      <formula>0</formula>
    </cfRule>
  </conditionalFormatting>
  <conditionalFormatting sqref="M290">
    <cfRule type="cellIs" dxfId="494" priority="251" operator="equal">
      <formula>0</formula>
    </cfRule>
  </conditionalFormatting>
  <conditionalFormatting sqref="M291">
    <cfRule type="cellIs" dxfId="493" priority="250" operator="equal">
      <formula>0</formula>
    </cfRule>
  </conditionalFormatting>
  <conditionalFormatting sqref="M292">
    <cfRule type="cellIs" dxfId="492" priority="249" operator="equal">
      <formula>0</formula>
    </cfRule>
  </conditionalFormatting>
  <conditionalFormatting sqref="M293">
    <cfRule type="cellIs" dxfId="491" priority="248" operator="equal">
      <formula>0</formula>
    </cfRule>
  </conditionalFormatting>
  <conditionalFormatting sqref="M295">
    <cfRule type="cellIs" dxfId="490" priority="247" operator="equal">
      <formula>0</formula>
    </cfRule>
  </conditionalFormatting>
  <conditionalFormatting sqref="M297">
    <cfRule type="cellIs" dxfId="489" priority="246" operator="equal">
      <formula>0</formula>
    </cfRule>
  </conditionalFormatting>
  <conditionalFormatting sqref="M299">
    <cfRule type="cellIs" dxfId="488" priority="245" operator="equal">
      <formula>0</formula>
    </cfRule>
  </conditionalFormatting>
  <conditionalFormatting sqref="M301">
    <cfRule type="cellIs" dxfId="487" priority="244" operator="equal">
      <formula>0</formula>
    </cfRule>
  </conditionalFormatting>
  <conditionalFormatting sqref="M302">
    <cfRule type="cellIs" dxfId="486" priority="243" operator="equal">
      <formula>0</formula>
    </cfRule>
  </conditionalFormatting>
  <conditionalFormatting sqref="M303">
    <cfRule type="cellIs" dxfId="485" priority="242" operator="equal">
      <formula>0</formula>
    </cfRule>
  </conditionalFormatting>
  <conditionalFormatting sqref="M307">
    <cfRule type="cellIs" dxfId="484" priority="241" operator="equal">
      <formula>0</formula>
    </cfRule>
  </conditionalFormatting>
  <conditionalFormatting sqref="M309">
    <cfRule type="cellIs" dxfId="483" priority="240" operator="equal">
      <formula>0</formula>
    </cfRule>
  </conditionalFormatting>
  <conditionalFormatting sqref="M314">
    <cfRule type="cellIs" dxfId="482" priority="239" operator="equal">
      <formula>0</formula>
    </cfRule>
  </conditionalFormatting>
  <conditionalFormatting sqref="M315">
    <cfRule type="cellIs" dxfId="481" priority="238" operator="equal">
      <formula>0</formula>
    </cfRule>
  </conditionalFormatting>
  <conditionalFormatting sqref="M317">
    <cfRule type="cellIs" dxfId="480" priority="237" operator="equal">
      <formula>0</formula>
    </cfRule>
  </conditionalFormatting>
  <conditionalFormatting sqref="M318">
    <cfRule type="cellIs" dxfId="479" priority="236" operator="equal">
      <formula>0</formula>
    </cfRule>
  </conditionalFormatting>
  <conditionalFormatting sqref="M319">
    <cfRule type="cellIs" dxfId="478" priority="235" operator="equal">
      <formula>0</formula>
    </cfRule>
  </conditionalFormatting>
  <conditionalFormatting sqref="M324">
    <cfRule type="cellIs" dxfId="477" priority="234" operator="equal">
      <formula>0</formula>
    </cfRule>
  </conditionalFormatting>
  <conditionalFormatting sqref="M325">
    <cfRule type="cellIs" dxfId="476" priority="233" operator="equal">
      <formula>0</formula>
    </cfRule>
  </conditionalFormatting>
  <conditionalFormatting sqref="M326">
    <cfRule type="cellIs" dxfId="475" priority="232" operator="equal">
      <formula>0</formula>
    </cfRule>
  </conditionalFormatting>
  <conditionalFormatting sqref="M331">
    <cfRule type="cellIs" dxfId="474" priority="231" operator="equal">
      <formula>0</formula>
    </cfRule>
  </conditionalFormatting>
  <conditionalFormatting sqref="M332">
    <cfRule type="cellIs" dxfId="473" priority="230" operator="equal">
      <formula>0</formula>
    </cfRule>
  </conditionalFormatting>
  <conditionalFormatting sqref="M333">
    <cfRule type="cellIs" dxfId="472" priority="229" operator="equal">
      <formula>0</formula>
    </cfRule>
  </conditionalFormatting>
  <conditionalFormatting sqref="M338">
    <cfRule type="cellIs" dxfId="471" priority="228" operator="equal">
      <formula>0</formula>
    </cfRule>
  </conditionalFormatting>
  <conditionalFormatting sqref="M339">
    <cfRule type="cellIs" dxfId="470" priority="227" operator="equal">
      <formula>0</formula>
    </cfRule>
  </conditionalFormatting>
  <conditionalFormatting sqref="M341">
    <cfRule type="cellIs" dxfId="469" priority="226" operator="equal">
      <formula>0</formula>
    </cfRule>
  </conditionalFormatting>
  <conditionalFormatting sqref="M342">
    <cfRule type="cellIs" dxfId="468" priority="225" operator="equal">
      <formula>0</formula>
    </cfRule>
  </conditionalFormatting>
  <conditionalFormatting sqref="M343">
    <cfRule type="cellIs" dxfId="467" priority="224" operator="equal">
      <formula>0</formula>
    </cfRule>
  </conditionalFormatting>
  <conditionalFormatting sqref="M344">
    <cfRule type="cellIs" dxfId="466" priority="223" operator="equal">
      <formula>0</formula>
    </cfRule>
  </conditionalFormatting>
  <conditionalFormatting sqref="M346">
    <cfRule type="cellIs" dxfId="465" priority="222" operator="equal">
      <formula>0</formula>
    </cfRule>
  </conditionalFormatting>
  <conditionalFormatting sqref="M348">
    <cfRule type="cellIs" dxfId="464" priority="221" operator="equal">
      <formula>0</formula>
    </cfRule>
  </conditionalFormatting>
  <conditionalFormatting sqref="M349">
    <cfRule type="cellIs" dxfId="463" priority="220" operator="equal">
      <formula>0</formula>
    </cfRule>
  </conditionalFormatting>
  <conditionalFormatting sqref="M350">
    <cfRule type="cellIs" dxfId="462" priority="219" operator="equal">
      <formula>0</formula>
    </cfRule>
  </conditionalFormatting>
  <conditionalFormatting sqref="M354">
    <cfRule type="cellIs" dxfId="461" priority="218" operator="equal">
      <formula>0</formula>
    </cfRule>
  </conditionalFormatting>
  <conditionalFormatting sqref="M355">
    <cfRule type="cellIs" dxfId="460" priority="217" operator="equal">
      <formula>0</formula>
    </cfRule>
  </conditionalFormatting>
  <conditionalFormatting sqref="M356">
    <cfRule type="cellIs" dxfId="459" priority="216" operator="equal">
      <formula>0</formula>
    </cfRule>
  </conditionalFormatting>
  <conditionalFormatting sqref="M358">
    <cfRule type="cellIs" dxfId="458" priority="215" operator="equal">
      <formula>0</formula>
    </cfRule>
  </conditionalFormatting>
  <conditionalFormatting sqref="M362">
    <cfRule type="cellIs" dxfId="457" priority="214" operator="equal">
      <formula>0</formula>
    </cfRule>
  </conditionalFormatting>
  <conditionalFormatting sqref="M363:M372">
    <cfRule type="cellIs" dxfId="456" priority="213" operator="equal">
      <formula>0</formula>
    </cfRule>
  </conditionalFormatting>
  <conditionalFormatting sqref="M374">
    <cfRule type="cellIs" dxfId="455" priority="212" operator="equal">
      <formula>0</formula>
    </cfRule>
  </conditionalFormatting>
  <conditionalFormatting sqref="M375">
    <cfRule type="cellIs" dxfId="454" priority="211" operator="equal">
      <formula>0</formula>
    </cfRule>
  </conditionalFormatting>
  <conditionalFormatting sqref="M378">
    <cfRule type="cellIs" dxfId="453" priority="210" operator="equal">
      <formula>0</formula>
    </cfRule>
  </conditionalFormatting>
  <conditionalFormatting sqref="M380">
    <cfRule type="cellIs" dxfId="452" priority="209" operator="equal">
      <formula>0</formula>
    </cfRule>
  </conditionalFormatting>
  <conditionalFormatting sqref="M381">
    <cfRule type="cellIs" dxfId="451" priority="208" operator="equal">
      <formula>0</formula>
    </cfRule>
  </conditionalFormatting>
  <conditionalFormatting sqref="M384">
    <cfRule type="cellIs" dxfId="450" priority="206" operator="equal">
      <formula>0</formula>
    </cfRule>
  </conditionalFormatting>
  <conditionalFormatting sqref="M389">
    <cfRule type="cellIs" dxfId="449" priority="205" operator="equal">
      <formula>0</formula>
    </cfRule>
  </conditionalFormatting>
  <conditionalFormatting sqref="M390">
    <cfRule type="cellIs" dxfId="448" priority="204" operator="equal">
      <formula>0</formula>
    </cfRule>
  </conditionalFormatting>
  <conditionalFormatting sqref="M391">
    <cfRule type="cellIs" dxfId="447" priority="203" operator="equal">
      <formula>0</formula>
    </cfRule>
  </conditionalFormatting>
  <conditionalFormatting sqref="M392">
    <cfRule type="cellIs" dxfId="446" priority="202" operator="equal">
      <formula>0</formula>
    </cfRule>
  </conditionalFormatting>
  <conditionalFormatting sqref="M395">
    <cfRule type="cellIs" dxfId="445" priority="201" operator="equal">
      <formula>0</formula>
    </cfRule>
  </conditionalFormatting>
  <conditionalFormatting sqref="M396">
    <cfRule type="cellIs" dxfId="444" priority="200" operator="equal">
      <formula>0</formula>
    </cfRule>
  </conditionalFormatting>
  <conditionalFormatting sqref="M398">
    <cfRule type="cellIs" dxfId="443" priority="199" operator="equal">
      <formula>0</formula>
    </cfRule>
  </conditionalFormatting>
  <conditionalFormatting sqref="M399">
    <cfRule type="cellIs" dxfId="442" priority="198" operator="equal">
      <formula>0</formula>
    </cfRule>
  </conditionalFormatting>
  <conditionalFormatting sqref="M404">
    <cfRule type="cellIs" dxfId="441" priority="197" operator="equal">
      <formula>0</formula>
    </cfRule>
  </conditionalFormatting>
  <conditionalFormatting sqref="M408:M409">
    <cfRule type="cellIs" dxfId="440" priority="196" operator="equal">
      <formula>0</formula>
    </cfRule>
  </conditionalFormatting>
  <conditionalFormatting sqref="M410">
    <cfRule type="cellIs" dxfId="439" priority="195" operator="equal">
      <formula>0</formula>
    </cfRule>
  </conditionalFormatting>
  <conditionalFormatting sqref="M411">
    <cfRule type="cellIs" dxfId="438" priority="194" operator="equal">
      <formula>0</formula>
    </cfRule>
  </conditionalFormatting>
  <conditionalFormatting sqref="M414">
    <cfRule type="cellIs" dxfId="437" priority="193" operator="equal">
      <formula>0</formula>
    </cfRule>
  </conditionalFormatting>
  <conditionalFormatting sqref="M417">
    <cfRule type="cellIs" dxfId="436" priority="192" operator="equal">
      <formula>0</formula>
    </cfRule>
  </conditionalFormatting>
  <conditionalFormatting sqref="M441">
    <cfRule type="cellIs" dxfId="435" priority="191" operator="equal">
      <formula>0</formula>
    </cfRule>
  </conditionalFormatting>
  <conditionalFormatting sqref="M442">
    <cfRule type="cellIs" dxfId="434" priority="190" operator="equal">
      <formula>0</formula>
    </cfRule>
  </conditionalFormatting>
  <conditionalFormatting sqref="M446">
    <cfRule type="cellIs" dxfId="433" priority="189" operator="equal">
      <formula>0</formula>
    </cfRule>
  </conditionalFormatting>
  <conditionalFormatting sqref="M447">
    <cfRule type="cellIs" dxfId="432" priority="188" operator="equal">
      <formula>0</formula>
    </cfRule>
  </conditionalFormatting>
  <conditionalFormatting sqref="M448">
    <cfRule type="cellIs" dxfId="431" priority="187" operator="equal">
      <formula>0</formula>
    </cfRule>
  </conditionalFormatting>
  <conditionalFormatting sqref="M450:M452">
    <cfRule type="cellIs" dxfId="430" priority="186" operator="equal">
      <formula>0</formula>
    </cfRule>
  </conditionalFormatting>
  <conditionalFormatting sqref="M444">
    <cfRule type="cellIs" dxfId="429" priority="185" operator="equal">
      <formula>0</formula>
    </cfRule>
  </conditionalFormatting>
  <conditionalFormatting sqref="M453">
    <cfRule type="cellIs" dxfId="428" priority="184" operator="equal">
      <formula>0</formula>
    </cfRule>
  </conditionalFormatting>
  <conditionalFormatting sqref="M456:M458">
    <cfRule type="cellIs" dxfId="427" priority="183" operator="equal">
      <formula>0</formula>
    </cfRule>
  </conditionalFormatting>
  <conditionalFormatting sqref="M460:M462">
    <cfRule type="cellIs" dxfId="426" priority="182" operator="equal">
      <formula>0</formula>
    </cfRule>
  </conditionalFormatting>
  <conditionalFormatting sqref="M464:M466">
    <cfRule type="cellIs" dxfId="425" priority="181" operator="equal">
      <formula>0</formula>
    </cfRule>
  </conditionalFormatting>
  <conditionalFormatting sqref="M514">
    <cfRule type="cellIs" dxfId="424" priority="180" operator="equal">
      <formula>0</formula>
    </cfRule>
  </conditionalFormatting>
  <conditionalFormatting sqref="M515">
    <cfRule type="cellIs" dxfId="423" priority="179" operator="equal">
      <formula>0</formula>
    </cfRule>
  </conditionalFormatting>
  <conditionalFormatting sqref="M520">
    <cfRule type="cellIs" dxfId="422" priority="178" operator="equal">
      <formula>0</formula>
    </cfRule>
  </conditionalFormatting>
  <conditionalFormatting sqref="M521">
    <cfRule type="cellIs" dxfId="421" priority="177" operator="equal">
      <formula>0</formula>
    </cfRule>
  </conditionalFormatting>
  <conditionalFormatting sqref="M522">
    <cfRule type="cellIs" dxfId="420" priority="176" operator="equal">
      <formula>0</formula>
    </cfRule>
  </conditionalFormatting>
  <conditionalFormatting sqref="M527">
    <cfRule type="cellIs" dxfId="419" priority="175" operator="equal">
      <formula>0</formula>
    </cfRule>
  </conditionalFormatting>
  <conditionalFormatting sqref="M528">
    <cfRule type="cellIs" dxfId="418" priority="174" operator="equal">
      <formula>0</formula>
    </cfRule>
  </conditionalFormatting>
  <conditionalFormatting sqref="M530">
    <cfRule type="cellIs" dxfId="417" priority="173" operator="equal">
      <formula>0</formula>
    </cfRule>
  </conditionalFormatting>
  <conditionalFormatting sqref="M531">
    <cfRule type="cellIs" dxfId="416" priority="172" operator="equal">
      <formula>0</formula>
    </cfRule>
  </conditionalFormatting>
  <conditionalFormatting sqref="M532">
    <cfRule type="cellIs" dxfId="415" priority="171" operator="equal">
      <formula>0</formula>
    </cfRule>
  </conditionalFormatting>
  <conditionalFormatting sqref="M533">
    <cfRule type="cellIs" dxfId="414" priority="170" operator="equal">
      <formula>0</formula>
    </cfRule>
  </conditionalFormatting>
  <conditionalFormatting sqref="M535">
    <cfRule type="cellIs" dxfId="413" priority="169" operator="equal">
      <formula>0</formula>
    </cfRule>
  </conditionalFormatting>
  <conditionalFormatting sqref="M537">
    <cfRule type="cellIs" dxfId="412" priority="168" operator="equal">
      <formula>0</formula>
    </cfRule>
  </conditionalFormatting>
  <conditionalFormatting sqref="M538">
    <cfRule type="cellIs" dxfId="411" priority="167" operator="equal">
      <formula>0</formula>
    </cfRule>
  </conditionalFormatting>
  <conditionalFormatting sqref="M539">
    <cfRule type="cellIs" dxfId="410" priority="166" operator="equal">
      <formula>0</formula>
    </cfRule>
  </conditionalFormatting>
  <conditionalFormatting sqref="M543">
    <cfRule type="cellIs" dxfId="409" priority="165" operator="equal">
      <formula>0</formula>
    </cfRule>
  </conditionalFormatting>
  <conditionalFormatting sqref="M544">
    <cfRule type="cellIs" dxfId="408" priority="164" operator="equal">
      <formula>0</formula>
    </cfRule>
  </conditionalFormatting>
  <conditionalFormatting sqref="M545">
    <cfRule type="cellIs" dxfId="407" priority="163" operator="equal">
      <formula>0</formula>
    </cfRule>
  </conditionalFormatting>
  <conditionalFormatting sqref="M547">
    <cfRule type="cellIs" dxfId="406" priority="162" operator="equal">
      <formula>0</formula>
    </cfRule>
  </conditionalFormatting>
  <conditionalFormatting sqref="M551:M561">
    <cfRule type="cellIs" dxfId="405" priority="161" operator="equal">
      <formula>0</formula>
    </cfRule>
  </conditionalFormatting>
  <conditionalFormatting sqref="M563">
    <cfRule type="cellIs" dxfId="404" priority="160" operator="equal">
      <formula>0</formula>
    </cfRule>
  </conditionalFormatting>
  <conditionalFormatting sqref="M569">
    <cfRule type="cellIs" dxfId="403" priority="159" operator="equal">
      <formula>0</formula>
    </cfRule>
  </conditionalFormatting>
  <conditionalFormatting sqref="M567">
    <cfRule type="cellIs" dxfId="402" priority="158" operator="equal">
      <formula>0</formula>
    </cfRule>
  </conditionalFormatting>
  <conditionalFormatting sqref="M570">
    <cfRule type="cellIs" dxfId="401" priority="157" operator="equal">
      <formula>0</formula>
    </cfRule>
  </conditionalFormatting>
  <conditionalFormatting sqref="M580">
    <cfRule type="cellIs" dxfId="400" priority="153" operator="equal">
      <formula>0</formula>
    </cfRule>
  </conditionalFormatting>
  <conditionalFormatting sqref="M573">
    <cfRule type="cellIs" dxfId="399" priority="155" operator="equal">
      <formula>0</formula>
    </cfRule>
  </conditionalFormatting>
  <conditionalFormatting sqref="M578:M579">
    <cfRule type="cellIs" dxfId="398" priority="154" operator="equal">
      <formula>0</formula>
    </cfRule>
  </conditionalFormatting>
  <conditionalFormatting sqref="M581">
    <cfRule type="cellIs" dxfId="397" priority="152" operator="equal">
      <formula>0</formula>
    </cfRule>
  </conditionalFormatting>
  <conditionalFormatting sqref="M584">
    <cfRule type="cellIs" dxfId="396" priority="151" operator="equal">
      <formula>0</formula>
    </cfRule>
  </conditionalFormatting>
  <conditionalFormatting sqref="M585">
    <cfRule type="cellIs" dxfId="395" priority="150" operator="equal">
      <formula>0</formula>
    </cfRule>
  </conditionalFormatting>
  <conditionalFormatting sqref="M587">
    <cfRule type="cellIs" dxfId="394" priority="149" operator="equal">
      <formula>0</formula>
    </cfRule>
  </conditionalFormatting>
  <conditionalFormatting sqref="M588">
    <cfRule type="cellIs" dxfId="393" priority="148" operator="equal">
      <formula>0</formula>
    </cfRule>
  </conditionalFormatting>
  <conditionalFormatting sqref="M593">
    <cfRule type="cellIs" dxfId="392" priority="147" operator="equal">
      <formula>0</formula>
    </cfRule>
  </conditionalFormatting>
  <conditionalFormatting sqref="M597">
    <cfRule type="cellIs" dxfId="391" priority="146" operator="equal">
      <formula>0</formula>
    </cfRule>
  </conditionalFormatting>
  <conditionalFormatting sqref="M598">
    <cfRule type="cellIs" dxfId="390" priority="145" operator="equal">
      <formula>0</formula>
    </cfRule>
  </conditionalFormatting>
  <conditionalFormatting sqref="M599">
    <cfRule type="cellIs" dxfId="389" priority="144" operator="equal">
      <formula>0</formula>
    </cfRule>
  </conditionalFormatting>
  <conditionalFormatting sqref="M600">
    <cfRule type="cellIs" dxfId="388" priority="143" operator="equal">
      <formula>0</formula>
    </cfRule>
  </conditionalFormatting>
  <conditionalFormatting sqref="M603">
    <cfRule type="cellIs" dxfId="387" priority="142" operator="equal">
      <formula>0</formula>
    </cfRule>
  </conditionalFormatting>
  <conditionalFormatting sqref="M606">
    <cfRule type="cellIs" dxfId="386" priority="141" operator="equal">
      <formula>0</formula>
    </cfRule>
  </conditionalFormatting>
  <conditionalFormatting sqref="M564">
    <cfRule type="cellIs" dxfId="385" priority="140" operator="equal">
      <formula>0</formula>
    </cfRule>
  </conditionalFormatting>
  <conditionalFormatting sqref="O431:O432">
    <cfRule type="cellIs" dxfId="384" priority="139" operator="equal">
      <formula>0</formula>
    </cfRule>
  </conditionalFormatting>
  <conditionalFormatting sqref="O428">
    <cfRule type="cellIs" dxfId="383" priority="138" operator="equal">
      <formula>0</formula>
    </cfRule>
  </conditionalFormatting>
  <conditionalFormatting sqref="O264">
    <cfRule type="cellIs" dxfId="382" priority="137" operator="equal">
      <formula>0</formula>
    </cfRule>
  </conditionalFormatting>
  <conditionalFormatting sqref="O265">
    <cfRule type="cellIs" dxfId="381" priority="136" operator="equal">
      <formula>0</formula>
    </cfRule>
  </conditionalFormatting>
  <conditionalFormatting sqref="O270">
    <cfRule type="cellIs" dxfId="380" priority="135" operator="equal">
      <formula>0</formula>
    </cfRule>
  </conditionalFormatting>
  <conditionalFormatting sqref="O274">
    <cfRule type="cellIs" dxfId="379" priority="134" operator="equal">
      <formula>0</formula>
    </cfRule>
  </conditionalFormatting>
  <conditionalFormatting sqref="O275">
    <cfRule type="cellIs" dxfId="378" priority="133" operator="equal">
      <formula>0</formula>
    </cfRule>
  </conditionalFormatting>
  <conditionalFormatting sqref="O277">
    <cfRule type="cellIs" dxfId="377" priority="132" operator="equal">
      <formula>0</formula>
    </cfRule>
  </conditionalFormatting>
  <conditionalFormatting sqref="O280">
    <cfRule type="cellIs" dxfId="376" priority="131" operator="equal">
      <formula>0</formula>
    </cfRule>
  </conditionalFormatting>
  <conditionalFormatting sqref="O281">
    <cfRule type="cellIs" dxfId="375" priority="130" operator="equal">
      <formula>0</formula>
    </cfRule>
  </conditionalFormatting>
  <conditionalFormatting sqref="O282">
    <cfRule type="cellIs" dxfId="374" priority="129" operator="equal">
      <formula>0</formula>
    </cfRule>
  </conditionalFormatting>
  <conditionalFormatting sqref="O283">
    <cfRule type="cellIs" dxfId="373" priority="128" operator="equal">
      <formula>0</formula>
    </cfRule>
  </conditionalFormatting>
  <conditionalFormatting sqref="O284">
    <cfRule type="cellIs" dxfId="372" priority="127" operator="equal">
      <formula>0</formula>
    </cfRule>
  </conditionalFormatting>
  <conditionalFormatting sqref="O285">
    <cfRule type="cellIs" dxfId="371" priority="126" operator="equal">
      <formula>0</formula>
    </cfRule>
  </conditionalFormatting>
  <conditionalFormatting sqref="O286">
    <cfRule type="cellIs" dxfId="370" priority="125" operator="equal">
      <formula>0</formula>
    </cfRule>
  </conditionalFormatting>
  <conditionalFormatting sqref="O287">
    <cfRule type="cellIs" dxfId="369" priority="124" operator="equal">
      <formula>0</formula>
    </cfRule>
  </conditionalFormatting>
  <conditionalFormatting sqref="O288">
    <cfRule type="cellIs" dxfId="368" priority="123" operator="equal">
      <formula>0</formula>
    </cfRule>
  </conditionalFormatting>
  <conditionalFormatting sqref="O289">
    <cfRule type="cellIs" dxfId="367" priority="122" operator="equal">
      <formula>0</formula>
    </cfRule>
  </conditionalFormatting>
  <conditionalFormatting sqref="O290">
    <cfRule type="cellIs" dxfId="366" priority="121" operator="equal">
      <formula>0</formula>
    </cfRule>
  </conditionalFormatting>
  <conditionalFormatting sqref="O291">
    <cfRule type="cellIs" dxfId="365" priority="120" operator="equal">
      <formula>0</formula>
    </cfRule>
  </conditionalFormatting>
  <conditionalFormatting sqref="O292">
    <cfRule type="cellIs" dxfId="364" priority="119" operator="equal">
      <formula>0</formula>
    </cfRule>
  </conditionalFormatting>
  <conditionalFormatting sqref="O293">
    <cfRule type="cellIs" dxfId="363" priority="118" operator="equal">
      <formula>0</formula>
    </cfRule>
  </conditionalFormatting>
  <conditionalFormatting sqref="O295">
    <cfRule type="cellIs" dxfId="362" priority="117" operator="equal">
      <formula>0</formula>
    </cfRule>
  </conditionalFormatting>
  <conditionalFormatting sqref="O297">
    <cfRule type="cellIs" dxfId="361" priority="116" operator="equal">
      <formula>0</formula>
    </cfRule>
  </conditionalFormatting>
  <conditionalFormatting sqref="O299">
    <cfRule type="cellIs" dxfId="360" priority="115" operator="equal">
      <formula>0</formula>
    </cfRule>
  </conditionalFormatting>
  <conditionalFormatting sqref="O301">
    <cfRule type="cellIs" dxfId="359" priority="114" operator="equal">
      <formula>0</formula>
    </cfRule>
  </conditionalFormatting>
  <conditionalFormatting sqref="O302">
    <cfRule type="cellIs" dxfId="358" priority="113" operator="equal">
      <formula>0</formula>
    </cfRule>
  </conditionalFormatting>
  <conditionalFormatting sqref="O303">
    <cfRule type="cellIs" dxfId="357" priority="112" operator="equal">
      <formula>0</formula>
    </cfRule>
  </conditionalFormatting>
  <conditionalFormatting sqref="O307">
    <cfRule type="cellIs" dxfId="356" priority="111" operator="equal">
      <formula>0</formula>
    </cfRule>
  </conditionalFormatting>
  <conditionalFormatting sqref="O309">
    <cfRule type="cellIs" dxfId="355" priority="110" operator="equal">
      <formula>0</formula>
    </cfRule>
  </conditionalFormatting>
  <conditionalFormatting sqref="O314">
    <cfRule type="cellIs" dxfId="354" priority="109" operator="equal">
      <formula>0</formula>
    </cfRule>
  </conditionalFormatting>
  <conditionalFormatting sqref="O315">
    <cfRule type="cellIs" dxfId="353" priority="108" operator="equal">
      <formula>0</formula>
    </cfRule>
  </conditionalFormatting>
  <conditionalFormatting sqref="O317">
    <cfRule type="cellIs" dxfId="352" priority="107" operator="equal">
      <formula>0</formula>
    </cfRule>
  </conditionalFormatting>
  <conditionalFormatting sqref="O318">
    <cfRule type="cellIs" dxfId="351" priority="106" operator="equal">
      <formula>0</formula>
    </cfRule>
  </conditionalFormatting>
  <conditionalFormatting sqref="O319">
    <cfRule type="cellIs" dxfId="350" priority="105" operator="equal">
      <formula>0</formula>
    </cfRule>
  </conditionalFormatting>
  <conditionalFormatting sqref="O324">
    <cfRule type="cellIs" dxfId="349" priority="104" operator="equal">
      <formula>0</formula>
    </cfRule>
  </conditionalFormatting>
  <conditionalFormatting sqref="O325">
    <cfRule type="cellIs" dxfId="348" priority="103" operator="equal">
      <formula>0</formula>
    </cfRule>
  </conditionalFormatting>
  <conditionalFormatting sqref="O326">
    <cfRule type="cellIs" dxfId="347" priority="102" operator="equal">
      <formula>0</formula>
    </cfRule>
  </conditionalFormatting>
  <conditionalFormatting sqref="O331">
    <cfRule type="cellIs" dxfId="346" priority="101" operator="equal">
      <formula>0</formula>
    </cfRule>
  </conditionalFormatting>
  <conditionalFormatting sqref="O332">
    <cfRule type="cellIs" dxfId="345" priority="100" operator="equal">
      <formula>0</formula>
    </cfRule>
  </conditionalFormatting>
  <conditionalFormatting sqref="O333">
    <cfRule type="cellIs" dxfId="344" priority="99" operator="equal">
      <formula>0</formula>
    </cfRule>
  </conditionalFormatting>
  <conditionalFormatting sqref="O338">
    <cfRule type="cellIs" dxfId="343" priority="98" operator="equal">
      <formula>0</formula>
    </cfRule>
  </conditionalFormatting>
  <conditionalFormatting sqref="O339">
    <cfRule type="cellIs" dxfId="342" priority="97" operator="equal">
      <formula>0</formula>
    </cfRule>
  </conditionalFormatting>
  <conditionalFormatting sqref="O341">
    <cfRule type="cellIs" dxfId="341" priority="96" operator="equal">
      <formula>0</formula>
    </cfRule>
  </conditionalFormatting>
  <conditionalFormatting sqref="O342">
    <cfRule type="cellIs" dxfId="340" priority="95" operator="equal">
      <formula>0</formula>
    </cfRule>
  </conditionalFormatting>
  <conditionalFormatting sqref="O343">
    <cfRule type="cellIs" dxfId="339" priority="94" operator="equal">
      <formula>0</formula>
    </cfRule>
  </conditionalFormatting>
  <conditionalFormatting sqref="O344">
    <cfRule type="cellIs" dxfId="338" priority="93" operator="equal">
      <formula>0</formula>
    </cfRule>
  </conditionalFormatting>
  <conditionalFormatting sqref="O346">
    <cfRule type="cellIs" dxfId="337" priority="92" operator="equal">
      <formula>0</formula>
    </cfRule>
  </conditionalFormatting>
  <conditionalFormatting sqref="O348">
    <cfRule type="cellIs" dxfId="336" priority="91" operator="equal">
      <formula>0</formula>
    </cfRule>
  </conditionalFormatting>
  <conditionalFormatting sqref="O349">
    <cfRule type="cellIs" dxfId="335" priority="90" operator="equal">
      <formula>0</formula>
    </cfRule>
  </conditionalFormatting>
  <conditionalFormatting sqref="O350">
    <cfRule type="cellIs" dxfId="334" priority="89" operator="equal">
      <formula>0</formula>
    </cfRule>
  </conditionalFormatting>
  <conditionalFormatting sqref="O354">
    <cfRule type="cellIs" dxfId="333" priority="88" operator="equal">
      <formula>0</formula>
    </cfRule>
  </conditionalFormatting>
  <conditionalFormatting sqref="O355">
    <cfRule type="cellIs" dxfId="332" priority="87" operator="equal">
      <formula>0</formula>
    </cfRule>
  </conditionalFormatting>
  <conditionalFormatting sqref="O356">
    <cfRule type="cellIs" dxfId="331" priority="86" operator="equal">
      <formula>0</formula>
    </cfRule>
  </conditionalFormatting>
  <conditionalFormatting sqref="O358">
    <cfRule type="cellIs" dxfId="330" priority="85" operator="equal">
      <formula>0</formula>
    </cfRule>
  </conditionalFormatting>
  <conditionalFormatting sqref="O362">
    <cfRule type="cellIs" dxfId="329" priority="84" operator="equal">
      <formula>0</formula>
    </cfRule>
  </conditionalFormatting>
  <conditionalFormatting sqref="O363:O372">
    <cfRule type="cellIs" dxfId="328" priority="83" operator="equal">
      <formula>0</formula>
    </cfRule>
  </conditionalFormatting>
  <conditionalFormatting sqref="O374">
    <cfRule type="cellIs" dxfId="327" priority="82" operator="equal">
      <formula>0</formula>
    </cfRule>
  </conditionalFormatting>
  <conditionalFormatting sqref="O375">
    <cfRule type="cellIs" dxfId="326" priority="81" operator="equal">
      <formula>0</formula>
    </cfRule>
  </conditionalFormatting>
  <conditionalFormatting sqref="O378">
    <cfRule type="cellIs" dxfId="325" priority="80" operator="equal">
      <formula>0</formula>
    </cfRule>
  </conditionalFormatting>
  <conditionalFormatting sqref="O380">
    <cfRule type="cellIs" dxfId="324" priority="79" operator="equal">
      <formula>0</formula>
    </cfRule>
  </conditionalFormatting>
  <conditionalFormatting sqref="O381">
    <cfRule type="cellIs" dxfId="323" priority="78" operator="equal">
      <formula>0</formula>
    </cfRule>
  </conditionalFormatting>
  <conditionalFormatting sqref="O384">
    <cfRule type="cellIs" dxfId="322" priority="76" operator="equal">
      <formula>0</formula>
    </cfRule>
  </conditionalFormatting>
  <conditionalFormatting sqref="O389">
    <cfRule type="cellIs" dxfId="321" priority="75" operator="equal">
      <formula>0</formula>
    </cfRule>
  </conditionalFormatting>
  <conditionalFormatting sqref="O390">
    <cfRule type="cellIs" dxfId="320" priority="74" operator="equal">
      <formula>0</formula>
    </cfRule>
  </conditionalFormatting>
  <conditionalFormatting sqref="O391">
    <cfRule type="cellIs" dxfId="319" priority="73" operator="equal">
      <formula>0</formula>
    </cfRule>
  </conditionalFormatting>
  <conditionalFormatting sqref="O392">
    <cfRule type="cellIs" dxfId="318" priority="72" operator="equal">
      <formula>0</formula>
    </cfRule>
  </conditionalFormatting>
  <conditionalFormatting sqref="O395">
    <cfRule type="cellIs" dxfId="317" priority="71" operator="equal">
      <formula>0</formula>
    </cfRule>
  </conditionalFormatting>
  <conditionalFormatting sqref="O396">
    <cfRule type="cellIs" dxfId="316" priority="70" operator="equal">
      <formula>0</formula>
    </cfRule>
  </conditionalFormatting>
  <conditionalFormatting sqref="O398">
    <cfRule type="cellIs" dxfId="315" priority="69" operator="equal">
      <formula>0</formula>
    </cfRule>
  </conditionalFormatting>
  <conditionalFormatting sqref="O399">
    <cfRule type="cellIs" dxfId="314" priority="68" operator="equal">
      <formula>0</formula>
    </cfRule>
  </conditionalFormatting>
  <conditionalFormatting sqref="O404">
    <cfRule type="cellIs" dxfId="313" priority="67" operator="equal">
      <formula>0</formula>
    </cfRule>
  </conditionalFormatting>
  <conditionalFormatting sqref="O408:O409">
    <cfRule type="cellIs" dxfId="312" priority="66" operator="equal">
      <formula>0</formula>
    </cfRule>
  </conditionalFormatting>
  <conditionalFormatting sqref="O410">
    <cfRule type="cellIs" dxfId="311" priority="65" operator="equal">
      <formula>0</formula>
    </cfRule>
  </conditionalFormatting>
  <conditionalFormatting sqref="O411">
    <cfRule type="cellIs" dxfId="310" priority="64" operator="equal">
      <formula>0</formula>
    </cfRule>
  </conditionalFormatting>
  <conditionalFormatting sqref="O414">
    <cfRule type="cellIs" dxfId="309" priority="63" operator="equal">
      <formula>0</formula>
    </cfRule>
  </conditionalFormatting>
  <conditionalFormatting sqref="O417">
    <cfRule type="cellIs" dxfId="308" priority="62" operator="equal">
      <formula>0</formula>
    </cfRule>
  </conditionalFormatting>
  <conditionalFormatting sqref="O441">
    <cfRule type="cellIs" dxfId="307" priority="61" operator="equal">
      <formula>0</formula>
    </cfRule>
  </conditionalFormatting>
  <conditionalFormatting sqref="O442">
    <cfRule type="cellIs" dxfId="306" priority="60" operator="equal">
      <formula>0</formula>
    </cfRule>
  </conditionalFormatting>
  <conditionalFormatting sqref="O446">
    <cfRule type="cellIs" dxfId="305" priority="59" operator="equal">
      <formula>0</formula>
    </cfRule>
  </conditionalFormatting>
  <conditionalFormatting sqref="O447">
    <cfRule type="cellIs" dxfId="304" priority="58" operator="equal">
      <formula>0</formula>
    </cfRule>
  </conditionalFormatting>
  <conditionalFormatting sqref="O448">
    <cfRule type="cellIs" dxfId="303" priority="57" operator="equal">
      <formula>0</formula>
    </cfRule>
  </conditionalFormatting>
  <conditionalFormatting sqref="O450:O452">
    <cfRule type="cellIs" dxfId="302" priority="56" operator="equal">
      <formula>0</formula>
    </cfRule>
  </conditionalFormatting>
  <conditionalFormatting sqref="O444">
    <cfRule type="cellIs" dxfId="301" priority="55" operator="equal">
      <formula>0</formula>
    </cfRule>
  </conditionalFormatting>
  <conditionalFormatting sqref="O453">
    <cfRule type="cellIs" dxfId="300" priority="54" operator="equal">
      <formula>0</formula>
    </cfRule>
  </conditionalFormatting>
  <conditionalFormatting sqref="O456:O458">
    <cfRule type="cellIs" dxfId="299" priority="53" operator="equal">
      <formula>0</formula>
    </cfRule>
  </conditionalFormatting>
  <conditionalFormatting sqref="O460:O462">
    <cfRule type="cellIs" dxfId="298" priority="52" operator="equal">
      <formula>0</formula>
    </cfRule>
  </conditionalFormatting>
  <conditionalFormatting sqref="O464:O466">
    <cfRule type="cellIs" dxfId="297" priority="51" operator="equal">
      <formula>0</formula>
    </cfRule>
  </conditionalFormatting>
  <conditionalFormatting sqref="O514">
    <cfRule type="cellIs" dxfId="296" priority="50" operator="equal">
      <formula>0</formula>
    </cfRule>
  </conditionalFormatting>
  <conditionalFormatting sqref="O515">
    <cfRule type="cellIs" dxfId="295" priority="49" operator="equal">
      <formula>0</formula>
    </cfRule>
  </conditionalFormatting>
  <conditionalFormatting sqref="O520">
    <cfRule type="cellIs" dxfId="294" priority="48" operator="equal">
      <formula>0</formula>
    </cfRule>
  </conditionalFormatting>
  <conditionalFormatting sqref="O521">
    <cfRule type="cellIs" dxfId="293" priority="47" operator="equal">
      <formula>0</formula>
    </cfRule>
  </conditionalFormatting>
  <conditionalFormatting sqref="O522">
    <cfRule type="cellIs" dxfId="292" priority="46" operator="equal">
      <formula>0</formula>
    </cfRule>
  </conditionalFormatting>
  <conditionalFormatting sqref="O527">
    <cfRule type="cellIs" dxfId="291" priority="45" operator="equal">
      <formula>0</formula>
    </cfRule>
  </conditionalFormatting>
  <conditionalFormatting sqref="O528">
    <cfRule type="cellIs" dxfId="290" priority="44" operator="equal">
      <formula>0</formula>
    </cfRule>
  </conditionalFormatting>
  <conditionalFormatting sqref="O530">
    <cfRule type="cellIs" dxfId="289" priority="43" operator="equal">
      <formula>0</formula>
    </cfRule>
  </conditionalFormatting>
  <conditionalFormatting sqref="O531">
    <cfRule type="cellIs" dxfId="288" priority="42" operator="equal">
      <formula>0</formula>
    </cfRule>
  </conditionalFormatting>
  <conditionalFormatting sqref="O532">
    <cfRule type="cellIs" dxfId="287" priority="41" operator="equal">
      <formula>0</formula>
    </cfRule>
  </conditionalFormatting>
  <conditionalFormatting sqref="O533">
    <cfRule type="cellIs" dxfId="286" priority="40" operator="equal">
      <formula>0</formula>
    </cfRule>
  </conditionalFormatting>
  <conditionalFormatting sqref="O535">
    <cfRule type="cellIs" dxfId="285" priority="39" operator="equal">
      <formula>0</formula>
    </cfRule>
  </conditionalFormatting>
  <conditionalFormatting sqref="O537">
    <cfRule type="cellIs" dxfId="284" priority="38" operator="equal">
      <formula>0</formula>
    </cfRule>
  </conditionalFormatting>
  <conditionalFormatting sqref="O538">
    <cfRule type="cellIs" dxfId="283" priority="37" operator="equal">
      <formula>0</formula>
    </cfRule>
  </conditionalFormatting>
  <conditionalFormatting sqref="O539">
    <cfRule type="cellIs" dxfId="282" priority="36" operator="equal">
      <formula>0</formula>
    </cfRule>
  </conditionalFormatting>
  <conditionalFormatting sqref="O543">
    <cfRule type="cellIs" dxfId="281" priority="35" operator="equal">
      <formula>0</formula>
    </cfRule>
  </conditionalFormatting>
  <conditionalFormatting sqref="O544">
    <cfRule type="cellIs" dxfId="280" priority="34" operator="equal">
      <formula>0</formula>
    </cfRule>
  </conditionalFormatting>
  <conditionalFormatting sqref="O545">
    <cfRule type="cellIs" dxfId="279" priority="33" operator="equal">
      <formula>0</formula>
    </cfRule>
  </conditionalFormatting>
  <conditionalFormatting sqref="O547">
    <cfRule type="cellIs" dxfId="278" priority="32" operator="equal">
      <formula>0</formula>
    </cfRule>
  </conditionalFormatting>
  <conditionalFormatting sqref="O551:O561">
    <cfRule type="cellIs" dxfId="277" priority="31" operator="equal">
      <formula>0</formula>
    </cfRule>
  </conditionalFormatting>
  <conditionalFormatting sqref="O563">
    <cfRule type="cellIs" dxfId="276" priority="30" operator="equal">
      <formula>0</formula>
    </cfRule>
  </conditionalFormatting>
  <conditionalFormatting sqref="O569">
    <cfRule type="cellIs" dxfId="275" priority="29" operator="equal">
      <formula>0</formula>
    </cfRule>
  </conditionalFormatting>
  <conditionalFormatting sqref="O567">
    <cfRule type="cellIs" dxfId="274" priority="28" operator="equal">
      <formula>0</formula>
    </cfRule>
  </conditionalFormatting>
  <conditionalFormatting sqref="O570">
    <cfRule type="cellIs" dxfId="273" priority="27" operator="equal">
      <formula>0</formula>
    </cfRule>
  </conditionalFormatting>
  <conditionalFormatting sqref="O571">
    <cfRule type="cellIs" dxfId="272" priority="26" operator="equal">
      <formula>0</formula>
    </cfRule>
  </conditionalFormatting>
  <conditionalFormatting sqref="O573">
    <cfRule type="cellIs" dxfId="271" priority="25" operator="equal">
      <formula>0</formula>
    </cfRule>
  </conditionalFormatting>
  <conditionalFormatting sqref="O578:O579">
    <cfRule type="cellIs" dxfId="270" priority="24" operator="equal">
      <formula>0</formula>
    </cfRule>
  </conditionalFormatting>
  <conditionalFormatting sqref="O580">
    <cfRule type="cellIs" dxfId="269" priority="23" operator="equal">
      <formula>0</formula>
    </cfRule>
  </conditionalFormatting>
  <conditionalFormatting sqref="O581">
    <cfRule type="cellIs" dxfId="268" priority="22" operator="equal">
      <formula>0</formula>
    </cfRule>
  </conditionalFormatting>
  <conditionalFormatting sqref="O584">
    <cfRule type="cellIs" dxfId="267" priority="21" operator="equal">
      <formula>0</formula>
    </cfRule>
  </conditionalFormatting>
  <conditionalFormatting sqref="O585">
    <cfRule type="cellIs" dxfId="266" priority="20" operator="equal">
      <formula>0</formula>
    </cfRule>
  </conditionalFormatting>
  <conditionalFormatting sqref="O587">
    <cfRule type="cellIs" dxfId="265" priority="19" operator="equal">
      <formula>0</formula>
    </cfRule>
  </conditionalFormatting>
  <conditionalFormatting sqref="O588">
    <cfRule type="cellIs" dxfId="264" priority="18" operator="equal">
      <formula>0</formula>
    </cfRule>
  </conditionalFormatting>
  <conditionalFormatting sqref="O593">
    <cfRule type="cellIs" dxfId="263" priority="17" operator="equal">
      <formula>0</formula>
    </cfRule>
  </conditionalFormatting>
  <conditionalFormatting sqref="O597">
    <cfRule type="cellIs" dxfId="262" priority="16" operator="equal">
      <formula>0</formula>
    </cfRule>
  </conditionalFormatting>
  <conditionalFormatting sqref="O598">
    <cfRule type="cellIs" dxfId="261" priority="15" operator="equal">
      <formula>0</formula>
    </cfRule>
  </conditionalFormatting>
  <conditionalFormatting sqref="O599">
    <cfRule type="cellIs" dxfId="260" priority="14" operator="equal">
      <formula>0</formula>
    </cfRule>
  </conditionalFormatting>
  <conditionalFormatting sqref="O600">
    <cfRule type="cellIs" dxfId="259" priority="13" operator="equal">
      <formula>0</formula>
    </cfRule>
  </conditionalFormatting>
  <conditionalFormatting sqref="O603">
    <cfRule type="cellIs" dxfId="258" priority="12" operator="equal">
      <formula>0</formula>
    </cfRule>
  </conditionalFormatting>
  <conditionalFormatting sqref="O606">
    <cfRule type="cellIs" dxfId="257" priority="11" operator="equal">
      <formula>0</formula>
    </cfRule>
  </conditionalFormatting>
  <conditionalFormatting sqref="O564">
    <cfRule type="cellIs" dxfId="256" priority="10" operator="equal">
      <formula>0</formula>
    </cfRule>
  </conditionalFormatting>
  <conditionalFormatting sqref="I382">
    <cfRule type="cellIs" dxfId="255" priority="9" operator="equal">
      <formula>0</formula>
    </cfRule>
  </conditionalFormatting>
  <conditionalFormatting sqref="K382">
    <cfRule type="cellIs" dxfId="254" priority="8" operator="equal">
      <formula>0</formula>
    </cfRule>
  </conditionalFormatting>
  <conditionalFormatting sqref="M382">
    <cfRule type="cellIs" dxfId="253" priority="7" operator="equal">
      <formula>0</formula>
    </cfRule>
  </conditionalFormatting>
  <conditionalFormatting sqref="O382">
    <cfRule type="cellIs" dxfId="252" priority="6" operator="equal">
      <formula>0</formula>
    </cfRule>
  </conditionalFormatting>
  <conditionalFormatting sqref="I571">
    <cfRule type="cellIs" dxfId="251" priority="3" operator="equal">
      <formula>0</formula>
    </cfRule>
  </conditionalFormatting>
  <conditionalFormatting sqref="K571">
    <cfRule type="cellIs" dxfId="250" priority="2" operator="equal">
      <formula>0</formula>
    </cfRule>
  </conditionalFormatting>
  <conditionalFormatting sqref="M571">
    <cfRule type="cellIs" dxfId="249" priority="1" operator="equal">
      <formula>0</formula>
    </cfRule>
  </conditionalFormatting>
  <printOptions horizontalCentered="1"/>
  <pageMargins left="3.9370078740157501E-2" right="0" top="0.34055118099999998" bottom="0.15748031496063" header="0.31496062992126" footer="0.31496062992126"/>
  <pageSetup paperSize="9" scale="21" fitToHeight="0" orientation="landscape" r:id="rId1"/>
  <headerFooter>
    <oddFooter>Page &amp;P</oddFooter>
  </headerFooter>
  <rowBreaks count="3" manualBreakCount="3">
    <brk id="465" max="16383" man="1"/>
    <brk id="525" max="16383" man="1"/>
    <brk id="616" max="15" man="1"/>
  </rowBreaks>
  <colBreaks count="1" manualBreakCount="1">
    <brk id="16" max="1048575" man="1"/>
  </colBreaks>
  <ignoredErrors>
    <ignoredError sqref="F300 F55" numberStoredAsText="1"/>
  </ignoredError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CE482-DD1B-4714-AB1F-F9D626AEF046}">
  <sheetPr>
    <outlinePr summaryBelow="0" summaryRight="0"/>
  </sheetPr>
  <dimension ref="B1:AM284"/>
  <sheetViews>
    <sheetView zoomScale="74" zoomScaleNormal="74" workbookViewId="0">
      <pane xSplit="5" ySplit="12" topLeftCell="V62" activePane="bottomRight" state="frozen"/>
      <selection pane="topRight" activeCell="F1" sqref="F1"/>
      <selection pane="bottomLeft" activeCell="A13" sqref="A13"/>
      <selection pane="bottomRight" activeCell="C66" sqref="C66"/>
    </sheetView>
  </sheetViews>
  <sheetFormatPr defaultColWidth="9.109375" defaultRowHeight="15.6" outlineLevelRow="3" outlineLevelCol="1" x14ac:dyDescent="0.3"/>
  <cols>
    <col min="1" max="1" width="4.88671875" style="417" customWidth="1"/>
    <col min="2" max="2" width="5.109375" style="414" customWidth="1"/>
    <col min="3" max="3" width="91.88671875" style="507" customWidth="1"/>
    <col min="4" max="4" width="11.88671875" style="416" bestFit="1" customWidth="1"/>
    <col min="5" max="5" width="15.88671875" style="416" bestFit="1" customWidth="1"/>
    <col min="6" max="6" width="12.5546875" style="416" customWidth="1" collapsed="1"/>
    <col min="7" max="7" width="12.5546875" style="416" hidden="1" customWidth="1" outlineLevel="1"/>
    <col min="8" max="8" width="14.88671875" style="416" hidden="1" customWidth="1" outlineLevel="1"/>
    <col min="9" max="9" width="13.88671875" style="416" hidden="1" customWidth="1" outlineLevel="1"/>
    <col min="10" max="10" width="13.33203125" style="416" customWidth="1" collapsed="1"/>
    <col min="11" max="12" width="12.5546875" style="416" hidden="1" customWidth="1" outlineLevel="1"/>
    <col min="13" max="13" width="14.6640625" style="416" hidden="1" customWidth="1" outlineLevel="1"/>
    <col min="14" max="14" width="14.6640625" style="416" customWidth="1"/>
    <col min="15" max="16" width="12.5546875" style="416" customWidth="1" outlineLevel="1"/>
    <col min="17" max="17" width="14.6640625" style="416" customWidth="1" outlineLevel="1"/>
    <col min="18" max="18" width="14.6640625" style="416" customWidth="1"/>
    <col min="19" max="19" width="14.6640625" style="416" customWidth="1" outlineLevel="1"/>
    <col min="20" max="20" width="14.33203125" style="416" customWidth="1" outlineLevel="1"/>
    <col min="21" max="21" width="13.5546875" style="416" customWidth="1" outlineLevel="1"/>
    <col min="22" max="22" width="14.33203125" style="416" customWidth="1"/>
    <col min="23" max="23" width="9.109375" style="416" hidden="1" customWidth="1"/>
    <col min="24" max="24" width="13.5546875" style="416" hidden="1" customWidth="1"/>
    <col min="25" max="25" width="13.109375" style="417" hidden="1" customWidth="1"/>
    <col min="26" max="26" width="16" style="417" hidden="1" customWidth="1"/>
    <col min="27" max="28" width="17.44140625" style="417" hidden="1" customWidth="1"/>
    <col min="29" max="30" width="17.88671875" style="417" hidden="1" customWidth="1"/>
    <col min="31" max="31" width="19" style="417" hidden="1" customWidth="1"/>
    <col min="32" max="32" width="20.6640625" style="417" customWidth="1"/>
    <col min="33" max="33" width="13.6640625" style="417" customWidth="1"/>
    <col min="34" max="35" width="9.109375" style="417"/>
    <col min="36" max="36" width="10.5546875" style="417" bestFit="1" customWidth="1"/>
    <col min="37" max="37" width="11.6640625" style="417" bestFit="1" customWidth="1"/>
    <col min="38" max="38" width="9.88671875" style="417" customWidth="1"/>
    <col min="39" max="16384" width="9.109375" style="417"/>
  </cols>
  <sheetData>
    <row r="1" spans="2:39" x14ac:dyDescent="0.3">
      <c r="C1" s="415" t="s">
        <v>973</v>
      </c>
      <c r="D1" s="415"/>
      <c r="E1" s="415"/>
      <c r="F1" s="415"/>
      <c r="G1" s="415"/>
      <c r="H1" s="415"/>
      <c r="I1" s="415"/>
      <c r="J1" s="415"/>
      <c r="K1" s="415"/>
      <c r="L1" s="415"/>
      <c r="M1" s="415"/>
      <c r="N1" s="415"/>
      <c r="O1" s="415"/>
      <c r="P1" s="415"/>
      <c r="Q1" s="415"/>
      <c r="S1" s="415"/>
      <c r="T1" s="415"/>
      <c r="U1" s="415"/>
    </row>
    <row r="2" spans="2:39" x14ac:dyDescent="0.3">
      <c r="C2" s="1559" t="s">
        <v>931</v>
      </c>
      <c r="D2" s="1559"/>
      <c r="E2" s="1559"/>
      <c r="F2" s="1559"/>
      <c r="G2" s="418"/>
      <c r="H2" s="418"/>
      <c r="I2" s="418"/>
      <c r="J2" s="415"/>
      <c r="K2" s="418"/>
      <c r="L2" s="419"/>
      <c r="M2" s="418"/>
      <c r="N2" s="415"/>
      <c r="O2" s="418"/>
      <c r="P2" s="418"/>
      <c r="Q2" s="418"/>
      <c r="S2" s="418"/>
      <c r="T2" s="418"/>
      <c r="U2" s="418"/>
    </row>
    <row r="3" spans="2:39" x14ac:dyDescent="0.3">
      <c r="C3" s="418" t="s">
        <v>974</v>
      </c>
      <c r="D3" s="415"/>
      <c r="E3" s="415"/>
      <c r="F3" s="415"/>
      <c r="G3" s="415"/>
      <c r="H3" s="415"/>
      <c r="I3" s="420">
        <f>E12-E13</f>
        <v>431318.96000000008</v>
      </c>
      <c r="J3" s="420"/>
      <c r="K3" s="415"/>
      <c r="L3" s="420"/>
      <c r="M3" s="415"/>
      <c r="N3" s="420"/>
      <c r="O3" s="415"/>
      <c r="P3" s="415"/>
      <c r="Q3" s="415"/>
      <c r="R3" s="421"/>
      <c r="S3" s="415"/>
      <c r="T3" s="415"/>
      <c r="U3" s="415"/>
    </row>
    <row r="4" spans="2:39" x14ac:dyDescent="0.3">
      <c r="C4" s="415" t="s">
        <v>490</v>
      </c>
      <c r="D4" s="415"/>
      <c r="E4" s="422">
        <f>E12-[2]Venituri!G14</f>
        <v>1143460.9900000002</v>
      </c>
      <c r="F4" s="423"/>
      <c r="G4" s="423"/>
      <c r="H4" s="423"/>
      <c r="I4" s="423"/>
      <c r="J4" s="422">
        <f>J12-[2]Venituri!I14</f>
        <v>278167.53000000009</v>
      </c>
      <c r="K4" s="423"/>
      <c r="L4" s="423"/>
      <c r="M4" s="423"/>
      <c r="N4" s="422">
        <f>N12-[2]Venituri!K14</f>
        <v>224547.75000000006</v>
      </c>
      <c r="O4" s="423"/>
      <c r="P4" s="423"/>
      <c r="Q4" s="423"/>
      <c r="R4" s="424" t="s">
        <v>985</v>
      </c>
      <c r="S4" s="423"/>
      <c r="T4" s="423"/>
      <c r="U4" s="423"/>
      <c r="V4" s="424">
        <f>V12-[2]Venituri!O14</f>
        <v>73714.77</v>
      </c>
    </row>
    <row r="5" spans="2:39" x14ac:dyDescent="0.3">
      <c r="C5" s="1560" t="s">
        <v>491</v>
      </c>
      <c r="D5" s="1560"/>
      <c r="E5" s="1560"/>
      <c r="F5" s="1560"/>
      <c r="G5" s="1560"/>
      <c r="H5" s="1560"/>
      <c r="I5" s="1560"/>
      <c r="J5" s="1560"/>
      <c r="K5" s="1560"/>
      <c r="L5" s="1560"/>
      <c r="M5" s="1560"/>
      <c r="N5" s="1560"/>
      <c r="O5" s="1560"/>
      <c r="P5" s="1560"/>
      <c r="Q5" s="1560"/>
      <c r="R5" s="1560"/>
      <c r="S5" s="1560"/>
      <c r="T5" s="1560"/>
      <c r="U5" s="1560"/>
      <c r="V5" s="1560"/>
      <c r="W5" s="417"/>
      <c r="X5" s="417"/>
      <c r="Z5" s="425"/>
    </row>
    <row r="6" spans="2:39" x14ac:dyDescent="0.3">
      <c r="B6" s="1560" t="s">
        <v>981</v>
      </c>
      <c r="C6" s="1560"/>
      <c r="D6" s="1560"/>
      <c r="E6" s="1560"/>
      <c r="F6" s="1560"/>
      <c r="G6" s="1560"/>
      <c r="H6" s="1560"/>
      <c r="I6" s="1560"/>
      <c r="J6" s="1560"/>
      <c r="K6" s="1560"/>
      <c r="L6" s="1560"/>
      <c r="M6" s="1560"/>
      <c r="N6" s="1560"/>
      <c r="O6" s="1560"/>
      <c r="P6" s="1560"/>
      <c r="Q6" s="1560"/>
      <c r="R6" s="1560"/>
      <c r="S6" s="1560"/>
      <c r="T6" s="1560"/>
      <c r="U6" s="1560"/>
      <c r="V6" s="1560"/>
      <c r="Z6" s="425" t="s">
        <v>986</v>
      </c>
    </row>
    <row r="7" spans="2:39" ht="21" x14ac:dyDescent="0.4">
      <c r="C7" s="1561"/>
      <c r="D7" s="1562"/>
      <c r="E7" s="1562"/>
      <c r="F7" s="1562"/>
      <c r="G7" s="1562"/>
      <c r="H7" s="1562"/>
      <c r="I7" s="1562"/>
      <c r="J7" s="1562"/>
      <c r="K7" s="1562"/>
      <c r="L7" s="1562"/>
      <c r="M7" s="1562"/>
      <c r="N7" s="1562"/>
      <c r="O7" s="1562"/>
      <c r="P7" s="1562"/>
      <c r="Q7" s="1562"/>
      <c r="R7" s="1562"/>
      <c r="S7" s="1562"/>
      <c r="T7" s="1562"/>
      <c r="U7" s="1562"/>
      <c r="V7" s="1562"/>
    </row>
    <row r="8" spans="2:39" ht="16.2" thickBot="1" x14ac:dyDescent="0.35">
      <c r="C8" s="426" t="s">
        <v>987</v>
      </c>
      <c r="D8" s="427"/>
      <c r="E8" s="427"/>
      <c r="F8" s="427"/>
      <c r="G8" s="427"/>
      <c r="H8" s="427"/>
      <c r="I8" s="427"/>
      <c r="J8" s="427"/>
      <c r="K8" s="427"/>
      <c r="L8" s="427"/>
      <c r="M8" s="427"/>
      <c r="N8" s="427"/>
      <c r="O8" s="427"/>
      <c r="P8" s="427"/>
      <c r="Q8" s="427"/>
      <c r="R8" s="1563" t="s">
        <v>988</v>
      </c>
      <c r="S8" s="1563"/>
      <c r="T8" s="1563"/>
      <c r="U8" s="1563"/>
      <c r="V8" s="1563"/>
      <c r="W8" s="417"/>
      <c r="X8" s="428"/>
      <c r="Y8" s="428"/>
      <c r="Z8" s="428"/>
      <c r="AA8" s="428"/>
      <c r="AB8" s="428"/>
      <c r="AC8" s="428"/>
      <c r="AD8" s="428"/>
      <c r="AE8" s="428"/>
      <c r="AF8" s="428"/>
    </row>
    <row r="9" spans="2:39" ht="16.5" customHeight="1" x14ac:dyDescent="0.3">
      <c r="B9" s="1564" t="s">
        <v>6</v>
      </c>
      <c r="C9" s="1565"/>
      <c r="D9" s="1570" t="s">
        <v>7</v>
      </c>
      <c r="E9" s="1573" t="s">
        <v>989</v>
      </c>
      <c r="F9" s="1574"/>
      <c r="G9" s="1574"/>
      <c r="H9" s="1574"/>
      <c r="I9" s="1574"/>
      <c r="J9" s="1574"/>
      <c r="K9" s="1574"/>
      <c r="L9" s="1574"/>
      <c r="M9" s="1574"/>
      <c r="N9" s="1574"/>
      <c r="O9" s="1574"/>
      <c r="P9" s="1574"/>
      <c r="Q9" s="1574"/>
      <c r="R9" s="1574"/>
      <c r="S9" s="1574"/>
      <c r="T9" s="1574"/>
      <c r="U9" s="1574"/>
      <c r="V9" s="1575"/>
      <c r="W9" s="429"/>
      <c r="X9" s="430"/>
    </row>
    <row r="10" spans="2:39" ht="11.25" customHeight="1" x14ac:dyDescent="0.3">
      <c r="B10" s="1566"/>
      <c r="C10" s="1567"/>
      <c r="D10" s="1571"/>
      <c r="E10" s="1576" t="s">
        <v>493</v>
      </c>
      <c r="F10" s="1577"/>
      <c r="G10" s="1576" t="s">
        <v>990</v>
      </c>
      <c r="H10" s="1578"/>
      <c r="I10" s="1578"/>
      <c r="J10" s="1578"/>
      <c r="K10" s="1578"/>
      <c r="L10" s="1578"/>
      <c r="M10" s="1578"/>
      <c r="N10" s="1578"/>
      <c r="O10" s="1578"/>
      <c r="P10" s="1578"/>
      <c r="Q10" s="1578"/>
      <c r="R10" s="1578"/>
      <c r="S10" s="1578"/>
      <c r="T10" s="1578"/>
      <c r="U10" s="1578"/>
      <c r="V10" s="1577"/>
      <c r="W10" s="1555">
        <v>2020</v>
      </c>
      <c r="X10" s="430"/>
    </row>
    <row r="11" spans="2:39" ht="71.25" customHeight="1" thickBot="1" x14ac:dyDescent="0.35">
      <c r="B11" s="1568"/>
      <c r="C11" s="1569"/>
      <c r="D11" s="1572"/>
      <c r="E11" s="431" t="s">
        <v>495</v>
      </c>
      <c r="F11" s="432" t="s">
        <v>496</v>
      </c>
      <c r="G11" s="432" t="s">
        <v>991</v>
      </c>
      <c r="H11" s="432" t="s">
        <v>992</v>
      </c>
      <c r="I11" s="432" t="s">
        <v>993</v>
      </c>
      <c r="J11" s="432" t="s">
        <v>497</v>
      </c>
      <c r="K11" s="432" t="s">
        <v>994</v>
      </c>
      <c r="L11" s="432" t="s">
        <v>995</v>
      </c>
      <c r="M11" s="432" t="s">
        <v>996</v>
      </c>
      <c r="N11" s="432" t="s">
        <v>498</v>
      </c>
      <c r="O11" s="432" t="s">
        <v>997</v>
      </c>
      <c r="P11" s="432" t="s">
        <v>998</v>
      </c>
      <c r="Q11" s="432" t="s">
        <v>999</v>
      </c>
      <c r="R11" s="432" t="s">
        <v>499</v>
      </c>
      <c r="S11" s="432" t="s">
        <v>1000</v>
      </c>
      <c r="T11" s="432" t="s">
        <v>1001</v>
      </c>
      <c r="U11" s="432" t="s">
        <v>1002</v>
      </c>
      <c r="V11" s="433" t="s">
        <v>500</v>
      </c>
      <c r="W11" s="1556"/>
      <c r="X11" s="432" t="s">
        <v>1003</v>
      </c>
      <c r="Y11" s="432" t="s">
        <v>1004</v>
      </c>
      <c r="Z11" s="432" t="s">
        <v>1005</v>
      </c>
      <c r="AA11" s="432" t="s">
        <v>1006</v>
      </c>
      <c r="AB11" s="432" t="s">
        <v>1007</v>
      </c>
      <c r="AC11" s="432" t="s">
        <v>1008</v>
      </c>
      <c r="AD11" s="432" t="s">
        <v>1009</v>
      </c>
      <c r="AE11" s="432" t="s">
        <v>1010</v>
      </c>
      <c r="AF11" s="434" t="s">
        <v>1011</v>
      </c>
      <c r="AG11" s="510" t="s">
        <v>1012</v>
      </c>
      <c r="AH11" s="510" t="s">
        <v>1013</v>
      </c>
      <c r="AI11" s="510" t="s">
        <v>1014</v>
      </c>
      <c r="AJ11" s="510" t="s">
        <v>1015</v>
      </c>
      <c r="AK11" s="510" t="s">
        <v>1016</v>
      </c>
      <c r="AL11" s="510" t="s">
        <v>1017</v>
      </c>
      <c r="AM11" s="510" t="s">
        <v>1018</v>
      </c>
    </row>
    <row r="12" spans="2:39" ht="33.75" customHeight="1" x14ac:dyDescent="0.3">
      <c r="B12" s="1557" t="s">
        <v>975</v>
      </c>
      <c r="C12" s="1558"/>
      <c r="D12" s="435"/>
      <c r="E12" s="436">
        <f t="shared" ref="E12:V12" si="0">SUM(E13+E183)</f>
        <v>1144071.9900000002</v>
      </c>
      <c r="F12" s="436">
        <f t="shared" si="0"/>
        <v>69883.08</v>
      </c>
      <c r="G12" s="436">
        <f t="shared" si="0"/>
        <v>69216.19</v>
      </c>
      <c r="H12" s="436">
        <f t="shared" si="0"/>
        <v>100585.01000000004</v>
      </c>
      <c r="I12" s="436">
        <f t="shared" si="0"/>
        <v>108489.33000000002</v>
      </c>
      <c r="J12" s="436">
        <f t="shared" si="0"/>
        <v>278290.53000000009</v>
      </c>
      <c r="K12" s="436">
        <f t="shared" si="0"/>
        <v>75383.700000000012</v>
      </c>
      <c r="L12" s="436">
        <f t="shared" si="0"/>
        <v>50346.66</v>
      </c>
      <c r="M12" s="436">
        <f t="shared" si="0"/>
        <v>98951.39</v>
      </c>
      <c r="N12" s="436">
        <f t="shared" si="0"/>
        <v>224681.75000000006</v>
      </c>
      <c r="O12" s="436">
        <f t="shared" si="0"/>
        <v>83298.99000000002</v>
      </c>
      <c r="P12" s="436">
        <f t="shared" si="0"/>
        <v>12944.68</v>
      </c>
      <c r="Q12" s="436">
        <f t="shared" si="0"/>
        <v>470960.27</v>
      </c>
      <c r="R12" s="436">
        <f t="shared" si="0"/>
        <v>567203.94000000006</v>
      </c>
      <c r="S12" s="436">
        <f t="shared" si="0"/>
        <v>73895.77</v>
      </c>
      <c r="T12" s="436">
        <f t="shared" si="0"/>
        <v>0</v>
      </c>
      <c r="U12" s="436">
        <f t="shared" si="0"/>
        <v>0</v>
      </c>
      <c r="V12" s="436">
        <f t="shared" si="0"/>
        <v>73895.77</v>
      </c>
      <c r="W12" s="437"/>
      <c r="X12" s="436">
        <f t="shared" ref="X12:AF12" si="1">SUM(X13+X183)</f>
        <v>0</v>
      </c>
      <c r="Y12" s="438">
        <f t="shared" si="1"/>
        <v>0</v>
      </c>
      <c r="Z12" s="438">
        <f t="shared" si="1"/>
        <v>0</v>
      </c>
      <c r="AA12" s="438">
        <f t="shared" si="1"/>
        <v>0</v>
      </c>
      <c r="AB12" s="438">
        <f t="shared" si="1"/>
        <v>0</v>
      </c>
      <c r="AC12" s="438">
        <f t="shared" si="1"/>
        <v>0</v>
      </c>
      <c r="AD12" s="438">
        <f t="shared" si="1"/>
        <v>0</v>
      </c>
      <c r="AE12" s="438">
        <f t="shared" si="1"/>
        <v>0</v>
      </c>
      <c r="AF12" s="438">
        <f t="shared" si="1"/>
        <v>10455.51</v>
      </c>
    </row>
    <row r="13" spans="2:39" ht="15.75" customHeight="1" x14ac:dyDescent="0.3">
      <c r="B13" s="1543" t="s">
        <v>976</v>
      </c>
      <c r="C13" s="1544"/>
      <c r="D13" s="439"/>
      <c r="E13" s="440">
        <f t="shared" ref="E13:V13" si="2">SUM(E14+E175)</f>
        <v>712753.03000000014</v>
      </c>
      <c r="F13" s="440">
        <f t="shared" si="2"/>
        <v>56079.08</v>
      </c>
      <c r="G13" s="440">
        <f t="shared" si="2"/>
        <v>55412.189999999995</v>
      </c>
      <c r="H13" s="440">
        <f t="shared" si="2"/>
        <v>100585.01000000004</v>
      </c>
      <c r="I13" s="440">
        <f t="shared" si="2"/>
        <v>108489.33000000002</v>
      </c>
      <c r="J13" s="440">
        <f t="shared" si="2"/>
        <v>264486.53000000009</v>
      </c>
      <c r="K13" s="440">
        <f t="shared" si="2"/>
        <v>75383.700000000012</v>
      </c>
      <c r="L13" s="440">
        <f t="shared" si="2"/>
        <v>50346.66</v>
      </c>
      <c r="M13" s="440">
        <f t="shared" si="2"/>
        <v>98951.39</v>
      </c>
      <c r="N13" s="440">
        <f t="shared" si="2"/>
        <v>224681.75000000006</v>
      </c>
      <c r="O13" s="440">
        <f t="shared" si="2"/>
        <v>83298.99000000002</v>
      </c>
      <c r="P13" s="440">
        <f t="shared" si="2"/>
        <v>12944.68</v>
      </c>
      <c r="Q13" s="440">
        <f t="shared" si="2"/>
        <v>53445.31</v>
      </c>
      <c r="R13" s="440">
        <f t="shared" si="2"/>
        <v>149688.98000000001</v>
      </c>
      <c r="S13" s="440">
        <f t="shared" si="2"/>
        <v>73895.77</v>
      </c>
      <c r="T13" s="440">
        <f t="shared" si="2"/>
        <v>0</v>
      </c>
      <c r="U13" s="440">
        <f t="shared" si="2"/>
        <v>0</v>
      </c>
      <c r="V13" s="440">
        <f t="shared" si="2"/>
        <v>73895.77</v>
      </c>
      <c r="W13" s="441"/>
      <c r="X13" s="440">
        <f t="shared" ref="X13:AF13" si="3">SUM(X14+X175)</f>
        <v>0</v>
      </c>
      <c r="Y13" s="438">
        <f t="shared" si="3"/>
        <v>0</v>
      </c>
      <c r="Z13" s="438">
        <f t="shared" si="3"/>
        <v>0</v>
      </c>
      <c r="AA13" s="438">
        <f t="shared" si="3"/>
        <v>0</v>
      </c>
      <c r="AB13" s="438">
        <f t="shared" si="3"/>
        <v>0</v>
      </c>
      <c r="AC13" s="438">
        <f t="shared" si="3"/>
        <v>0</v>
      </c>
      <c r="AD13" s="438">
        <f t="shared" si="3"/>
        <v>0</v>
      </c>
      <c r="AE13" s="438">
        <f t="shared" si="3"/>
        <v>0</v>
      </c>
      <c r="AF13" s="438">
        <f t="shared" si="3"/>
        <v>10455.51</v>
      </c>
      <c r="AH13" s="417">
        <f>E13/10</f>
        <v>71275.303000000014</v>
      </c>
      <c r="AI13" s="417">
        <f>AH13*12</f>
        <v>855303.63600000017</v>
      </c>
      <c r="AJ13" s="511">
        <f>AF13</f>
        <v>10455.51</v>
      </c>
      <c r="AK13" s="511">
        <f>AI13+AJ13</f>
        <v>865759.14600000018</v>
      </c>
      <c r="AL13" s="417">
        <f>AK13/1000</f>
        <v>865.75914600000021</v>
      </c>
      <c r="AM13" s="417">
        <f>AL13*1.03</f>
        <v>891.73192038000025</v>
      </c>
    </row>
    <row r="14" spans="2:39" s="443" customFormat="1" ht="30.75" customHeight="1" x14ac:dyDescent="0.3">
      <c r="B14" s="1545" t="s">
        <v>977</v>
      </c>
      <c r="C14" s="1546"/>
      <c r="D14" s="442" t="s">
        <v>501</v>
      </c>
      <c r="E14" s="440">
        <f t="shared" ref="E14:V14" si="4">SUM(E15+E46+E142+E148)</f>
        <v>712753.03000000014</v>
      </c>
      <c r="F14" s="440">
        <f t="shared" si="4"/>
        <v>56079.08</v>
      </c>
      <c r="G14" s="440">
        <f t="shared" si="4"/>
        <v>55412.189999999995</v>
      </c>
      <c r="H14" s="440">
        <f t="shared" si="4"/>
        <v>100585.01000000004</v>
      </c>
      <c r="I14" s="440">
        <f t="shared" si="4"/>
        <v>108489.33000000002</v>
      </c>
      <c r="J14" s="440">
        <f t="shared" si="4"/>
        <v>264486.53000000009</v>
      </c>
      <c r="K14" s="440">
        <f t="shared" si="4"/>
        <v>75383.700000000012</v>
      </c>
      <c r="L14" s="440">
        <f t="shared" si="4"/>
        <v>50346.66</v>
      </c>
      <c r="M14" s="440">
        <f t="shared" si="4"/>
        <v>98951.39</v>
      </c>
      <c r="N14" s="440">
        <f t="shared" si="4"/>
        <v>224681.75000000006</v>
      </c>
      <c r="O14" s="440">
        <f t="shared" si="4"/>
        <v>83298.99000000002</v>
      </c>
      <c r="P14" s="440">
        <f t="shared" si="4"/>
        <v>12944.68</v>
      </c>
      <c r="Q14" s="440">
        <f t="shared" si="4"/>
        <v>53445.31</v>
      </c>
      <c r="R14" s="440">
        <f t="shared" si="4"/>
        <v>149688.98000000001</v>
      </c>
      <c r="S14" s="440">
        <f t="shared" si="4"/>
        <v>73895.77</v>
      </c>
      <c r="T14" s="440">
        <f t="shared" si="4"/>
        <v>0</v>
      </c>
      <c r="U14" s="440">
        <f t="shared" si="4"/>
        <v>0</v>
      </c>
      <c r="V14" s="440">
        <f t="shared" si="4"/>
        <v>73895.77</v>
      </c>
      <c r="W14" s="441"/>
      <c r="X14" s="440">
        <f t="shared" ref="X14:AF14" si="5">SUM(X15+X46+X142+X148)</f>
        <v>0</v>
      </c>
      <c r="Y14" s="438">
        <f t="shared" si="5"/>
        <v>0</v>
      </c>
      <c r="Z14" s="438">
        <f t="shared" si="5"/>
        <v>0</v>
      </c>
      <c r="AA14" s="438">
        <f t="shared" si="5"/>
        <v>0</v>
      </c>
      <c r="AB14" s="438">
        <f t="shared" si="5"/>
        <v>0</v>
      </c>
      <c r="AC14" s="438">
        <f t="shared" si="5"/>
        <v>0</v>
      </c>
      <c r="AD14" s="438">
        <f t="shared" si="5"/>
        <v>0</v>
      </c>
      <c r="AE14" s="438">
        <f t="shared" si="5"/>
        <v>0</v>
      </c>
      <c r="AF14" s="438">
        <f t="shared" si="5"/>
        <v>10455.51</v>
      </c>
      <c r="AH14" s="417">
        <f t="shared" ref="AH14:AH77" si="6">E14/10</f>
        <v>71275.303000000014</v>
      </c>
      <c r="AI14" s="417">
        <f t="shared" ref="AI14:AI77" si="7">AH14*12</f>
        <v>855303.63600000017</v>
      </c>
      <c r="AJ14" s="511">
        <f t="shared" ref="AJ14:AJ77" si="8">AF14</f>
        <v>10455.51</v>
      </c>
      <c r="AK14" s="511">
        <f t="shared" ref="AK14:AK77" si="9">AI14+AJ14</f>
        <v>865759.14600000018</v>
      </c>
      <c r="AL14" s="417">
        <f t="shared" ref="AL14:AL77" si="10">AK14/1000</f>
        <v>865.75914600000021</v>
      </c>
      <c r="AM14" s="417">
        <f t="shared" ref="AM14:AM77" si="11">AL14*1.03</f>
        <v>891.73192038000025</v>
      </c>
    </row>
    <row r="15" spans="2:39" s="443" customFormat="1" ht="15.75" customHeight="1" x14ac:dyDescent="0.3">
      <c r="B15" s="1525" t="s">
        <v>502</v>
      </c>
      <c r="C15" s="1526"/>
      <c r="D15" s="442" t="s">
        <v>503</v>
      </c>
      <c r="E15" s="444">
        <f>SUM(E16,E39,E32)</f>
        <v>0</v>
      </c>
      <c r="F15" s="445">
        <f>SUM(F16+F39)</f>
        <v>0</v>
      </c>
      <c r="G15" s="444">
        <f t="shared" ref="G15:V15" si="12">SUM(G16,G39,G32)</f>
        <v>0</v>
      </c>
      <c r="H15" s="444">
        <f t="shared" si="12"/>
        <v>0</v>
      </c>
      <c r="I15" s="444">
        <f t="shared" si="12"/>
        <v>0</v>
      </c>
      <c r="J15" s="444">
        <f t="shared" si="12"/>
        <v>0</v>
      </c>
      <c r="K15" s="444">
        <f t="shared" si="12"/>
        <v>0</v>
      </c>
      <c r="L15" s="444">
        <f t="shared" si="12"/>
        <v>0</v>
      </c>
      <c r="M15" s="444">
        <f t="shared" si="12"/>
        <v>0</v>
      </c>
      <c r="N15" s="444">
        <f t="shared" si="12"/>
        <v>0</v>
      </c>
      <c r="O15" s="444">
        <f t="shared" si="12"/>
        <v>0</v>
      </c>
      <c r="P15" s="444">
        <f t="shared" si="12"/>
        <v>0</v>
      </c>
      <c r="Q15" s="444">
        <f t="shared" si="12"/>
        <v>0</v>
      </c>
      <c r="R15" s="444">
        <f t="shared" si="12"/>
        <v>0</v>
      </c>
      <c r="S15" s="444">
        <f t="shared" si="12"/>
        <v>0</v>
      </c>
      <c r="T15" s="444">
        <f t="shared" si="12"/>
        <v>0</v>
      </c>
      <c r="U15" s="444">
        <f t="shared" si="12"/>
        <v>0</v>
      </c>
      <c r="V15" s="444">
        <f t="shared" si="12"/>
        <v>0</v>
      </c>
      <c r="W15" s="441"/>
      <c r="X15" s="444">
        <f t="shared" ref="X15:AF15" si="13">SUM(X16,X39,X32)</f>
        <v>0</v>
      </c>
      <c r="Y15" s="438">
        <f t="shared" si="13"/>
        <v>0</v>
      </c>
      <c r="Z15" s="438">
        <f t="shared" si="13"/>
        <v>0</v>
      </c>
      <c r="AA15" s="438">
        <f t="shared" si="13"/>
        <v>0</v>
      </c>
      <c r="AB15" s="438">
        <f t="shared" si="13"/>
        <v>0</v>
      </c>
      <c r="AC15" s="438">
        <f t="shared" si="13"/>
        <v>0</v>
      </c>
      <c r="AD15" s="438">
        <f t="shared" si="13"/>
        <v>0</v>
      </c>
      <c r="AE15" s="438">
        <f t="shared" si="13"/>
        <v>0</v>
      </c>
      <c r="AF15" s="438">
        <f t="shared" si="13"/>
        <v>0</v>
      </c>
      <c r="AH15" s="417">
        <f t="shared" si="6"/>
        <v>0</v>
      </c>
      <c r="AI15" s="417">
        <f t="shared" si="7"/>
        <v>0</v>
      </c>
      <c r="AJ15" s="511">
        <f t="shared" si="8"/>
        <v>0</v>
      </c>
      <c r="AK15" s="511">
        <f t="shared" si="9"/>
        <v>0</v>
      </c>
      <c r="AL15" s="417">
        <f t="shared" si="10"/>
        <v>0</v>
      </c>
      <c r="AM15" s="417">
        <f t="shared" si="11"/>
        <v>0</v>
      </c>
    </row>
    <row r="16" spans="2:39" s="447" customFormat="1" ht="27" customHeight="1" outlineLevel="1" collapsed="1" x14ac:dyDescent="0.3">
      <c r="B16" s="1525" t="s">
        <v>970</v>
      </c>
      <c r="C16" s="1526"/>
      <c r="D16" s="442" t="s">
        <v>504</v>
      </c>
      <c r="E16" s="444">
        <f t="shared" ref="E16:V16" si="14">SUM(E17:E31)</f>
        <v>0</v>
      </c>
      <c r="F16" s="444">
        <f t="shared" si="14"/>
        <v>0</v>
      </c>
      <c r="G16" s="444">
        <f t="shared" si="14"/>
        <v>0</v>
      </c>
      <c r="H16" s="444">
        <f t="shared" si="14"/>
        <v>0</v>
      </c>
      <c r="I16" s="444">
        <f t="shared" si="14"/>
        <v>0</v>
      </c>
      <c r="J16" s="444">
        <f t="shared" si="14"/>
        <v>0</v>
      </c>
      <c r="K16" s="444">
        <f t="shared" si="14"/>
        <v>0</v>
      </c>
      <c r="L16" s="444">
        <f t="shared" si="14"/>
        <v>0</v>
      </c>
      <c r="M16" s="444">
        <f t="shared" si="14"/>
        <v>0</v>
      </c>
      <c r="N16" s="444">
        <f t="shared" si="14"/>
        <v>0</v>
      </c>
      <c r="O16" s="444">
        <f t="shared" si="14"/>
        <v>0</v>
      </c>
      <c r="P16" s="444">
        <f t="shared" si="14"/>
        <v>0</v>
      </c>
      <c r="Q16" s="444">
        <f t="shared" si="14"/>
        <v>0</v>
      </c>
      <c r="R16" s="444">
        <f t="shared" si="14"/>
        <v>0</v>
      </c>
      <c r="S16" s="444">
        <f t="shared" si="14"/>
        <v>0</v>
      </c>
      <c r="T16" s="444">
        <f t="shared" si="14"/>
        <v>0</v>
      </c>
      <c r="U16" s="444">
        <f t="shared" si="14"/>
        <v>0</v>
      </c>
      <c r="V16" s="444">
        <f t="shared" si="14"/>
        <v>0</v>
      </c>
      <c r="W16" s="446" t="s">
        <v>43</v>
      </c>
      <c r="X16" s="444">
        <f t="shared" ref="X16:AF16" si="15">SUM(X17:X31)</f>
        <v>0</v>
      </c>
      <c r="Y16" s="438">
        <f t="shared" si="15"/>
        <v>0</v>
      </c>
      <c r="Z16" s="438">
        <f t="shared" si="15"/>
        <v>0</v>
      </c>
      <c r="AA16" s="438">
        <f t="shared" si="15"/>
        <v>0</v>
      </c>
      <c r="AB16" s="438">
        <f t="shared" si="15"/>
        <v>0</v>
      </c>
      <c r="AC16" s="438">
        <f t="shared" si="15"/>
        <v>0</v>
      </c>
      <c r="AD16" s="438">
        <f t="shared" si="15"/>
        <v>0</v>
      </c>
      <c r="AE16" s="438">
        <f t="shared" si="15"/>
        <v>0</v>
      </c>
      <c r="AF16" s="438">
        <f t="shared" si="15"/>
        <v>0</v>
      </c>
      <c r="AH16" s="417">
        <f t="shared" si="6"/>
        <v>0</v>
      </c>
      <c r="AI16" s="417">
        <f t="shared" si="7"/>
        <v>0</v>
      </c>
      <c r="AJ16" s="511">
        <f t="shared" si="8"/>
        <v>0</v>
      </c>
      <c r="AK16" s="511">
        <f t="shared" si="9"/>
        <v>0</v>
      </c>
      <c r="AL16" s="417">
        <f t="shared" si="10"/>
        <v>0</v>
      </c>
      <c r="AM16" s="417">
        <f t="shared" si="11"/>
        <v>0</v>
      </c>
    </row>
    <row r="17" spans="2:39" hidden="1" outlineLevel="2" x14ac:dyDescent="0.3">
      <c r="B17" s="448"/>
      <c r="C17" s="449" t="s">
        <v>505</v>
      </c>
      <c r="D17" s="450" t="s">
        <v>506</v>
      </c>
      <c r="E17" s="451">
        <f>J17+N17+R17+V17</f>
        <v>0</v>
      </c>
      <c r="F17" s="451"/>
      <c r="G17" s="451"/>
      <c r="H17" s="451"/>
      <c r="I17" s="451"/>
      <c r="J17" s="451">
        <f>SUM(F17:I17)</f>
        <v>0</v>
      </c>
      <c r="K17" s="451"/>
      <c r="L17" s="451"/>
      <c r="M17" s="451"/>
      <c r="N17" s="451">
        <f>SUM(K17:M17)</f>
        <v>0</v>
      </c>
      <c r="O17" s="451"/>
      <c r="P17" s="451"/>
      <c r="Q17" s="451"/>
      <c r="R17" s="451">
        <f>SUM(O17:Q17)</f>
        <v>0</v>
      </c>
      <c r="S17" s="451"/>
      <c r="T17" s="451"/>
      <c r="U17" s="451"/>
      <c r="V17" s="451">
        <f>SUM(S17:U17)</f>
        <v>0</v>
      </c>
      <c r="W17" s="452" t="s">
        <v>43</v>
      </c>
      <c r="X17" s="451"/>
      <c r="Y17" s="438"/>
      <c r="Z17" s="438"/>
      <c r="AA17" s="438"/>
      <c r="AB17" s="438"/>
      <c r="AC17" s="438"/>
      <c r="AD17" s="438"/>
      <c r="AE17" s="438"/>
      <c r="AF17" s="438"/>
      <c r="AH17" s="417">
        <f t="shared" si="6"/>
        <v>0</v>
      </c>
      <c r="AI17" s="417">
        <f t="shared" si="7"/>
        <v>0</v>
      </c>
      <c r="AJ17" s="511">
        <f t="shared" si="8"/>
        <v>0</v>
      </c>
      <c r="AK17" s="511">
        <f t="shared" si="9"/>
        <v>0</v>
      </c>
      <c r="AL17" s="417">
        <f t="shared" si="10"/>
        <v>0</v>
      </c>
      <c r="AM17" s="417">
        <f t="shared" si="11"/>
        <v>0</v>
      </c>
    </row>
    <row r="18" spans="2:39" hidden="1" outlineLevel="2" x14ac:dyDescent="0.3">
      <c r="B18" s="453"/>
      <c r="C18" s="449" t="s">
        <v>507</v>
      </c>
      <c r="D18" s="450" t="s">
        <v>508</v>
      </c>
      <c r="E18" s="451">
        <f t="shared" ref="E18:E70" si="16">J18+N18+R18+V18</f>
        <v>0</v>
      </c>
      <c r="F18" s="454"/>
      <c r="G18" s="454"/>
      <c r="H18" s="454"/>
      <c r="I18" s="454"/>
      <c r="J18" s="451">
        <f t="shared" ref="J18:J45" si="17">SUM(F18:I18)</f>
        <v>0</v>
      </c>
      <c r="K18" s="454"/>
      <c r="L18" s="454"/>
      <c r="M18" s="454"/>
      <c r="N18" s="451">
        <f t="shared" ref="N18:N31" si="18">SUM(K18:M18)</f>
        <v>0</v>
      </c>
      <c r="O18" s="454"/>
      <c r="P18" s="454"/>
      <c r="Q18" s="454"/>
      <c r="R18" s="451">
        <f t="shared" ref="R18:R31" si="19">SUM(O18:Q18)</f>
        <v>0</v>
      </c>
      <c r="S18" s="454"/>
      <c r="T18" s="454"/>
      <c r="U18" s="454"/>
      <c r="V18" s="451">
        <f t="shared" ref="V18:V31" si="20">SUM(S18:U18)</f>
        <v>0</v>
      </c>
      <c r="W18" s="452" t="s">
        <v>43</v>
      </c>
      <c r="X18" s="454"/>
      <c r="Y18" s="438"/>
      <c r="Z18" s="438"/>
      <c r="AA18" s="438"/>
      <c r="AB18" s="438"/>
      <c r="AC18" s="438"/>
      <c r="AD18" s="438"/>
      <c r="AE18" s="438"/>
      <c r="AF18" s="438"/>
      <c r="AH18" s="417">
        <f t="shared" si="6"/>
        <v>0</v>
      </c>
      <c r="AI18" s="417">
        <f t="shared" si="7"/>
        <v>0</v>
      </c>
      <c r="AJ18" s="511">
        <f t="shared" si="8"/>
        <v>0</v>
      </c>
      <c r="AK18" s="511">
        <f t="shared" si="9"/>
        <v>0</v>
      </c>
      <c r="AL18" s="417">
        <f t="shared" si="10"/>
        <v>0</v>
      </c>
      <c r="AM18" s="417">
        <f t="shared" si="11"/>
        <v>0</v>
      </c>
    </row>
    <row r="19" spans="2:39" hidden="1" outlineLevel="2" x14ac:dyDescent="0.3">
      <c r="B19" s="453"/>
      <c r="C19" s="449" t="s">
        <v>509</v>
      </c>
      <c r="D19" s="450" t="s">
        <v>510</v>
      </c>
      <c r="E19" s="451">
        <f t="shared" si="16"/>
        <v>0</v>
      </c>
      <c r="F19" s="454"/>
      <c r="G19" s="454"/>
      <c r="H19" s="454"/>
      <c r="I19" s="454"/>
      <c r="J19" s="451">
        <f t="shared" si="17"/>
        <v>0</v>
      </c>
      <c r="K19" s="454"/>
      <c r="L19" s="454"/>
      <c r="M19" s="454"/>
      <c r="N19" s="451">
        <f t="shared" si="18"/>
        <v>0</v>
      </c>
      <c r="O19" s="454"/>
      <c r="P19" s="454"/>
      <c r="Q19" s="454"/>
      <c r="R19" s="451">
        <f t="shared" si="19"/>
        <v>0</v>
      </c>
      <c r="S19" s="454"/>
      <c r="T19" s="454"/>
      <c r="U19" s="454"/>
      <c r="V19" s="451">
        <f t="shared" si="20"/>
        <v>0</v>
      </c>
      <c r="W19" s="452" t="s">
        <v>43</v>
      </c>
      <c r="X19" s="454"/>
      <c r="Y19" s="438"/>
      <c r="Z19" s="438"/>
      <c r="AA19" s="438"/>
      <c r="AB19" s="438"/>
      <c r="AC19" s="438"/>
      <c r="AD19" s="438"/>
      <c r="AE19" s="438"/>
      <c r="AF19" s="438"/>
      <c r="AH19" s="417">
        <f t="shared" si="6"/>
        <v>0</v>
      </c>
      <c r="AI19" s="417">
        <f t="shared" si="7"/>
        <v>0</v>
      </c>
      <c r="AJ19" s="511">
        <f t="shared" si="8"/>
        <v>0</v>
      </c>
      <c r="AK19" s="511">
        <f t="shared" si="9"/>
        <v>0</v>
      </c>
      <c r="AL19" s="417">
        <f t="shared" si="10"/>
        <v>0</v>
      </c>
      <c r="AM19" s="417">
        <f t="shared" si="11"/>
        <v>0</v>
      </c>
    </row>
    <row r="20" spans="2:39" hidden="1" outlineLevel="2" x14ac:dyDescent="0.3">
      <c r="B20" s="448"/>
      <c r="C20" s="449" t="s">
        <v>511</v>
      </c>
      <c r="D20" s="450" t="s">
        <v>512</v>
      </c>
      <c r="E20" s="451">
        <f t="shared" si="16"/>
        <v>0</v>
      </c>
      <c r="F20" s="451"/>
      <c r="G20" s="451"/>
      <c r="H20" s="451"/>
      <c r="I20" s="451"/>
      <c r="J20" s="451">
        <f t="shared" si="17"/>
        <v>0</v>
      </c>
      <c r="K20" s="451"/>
      <c r="L20" s="451"/>
      <c r="M20" s="451"/>
      <c r="N20" s="451">
        <f t="shared" si="18"/>
        <v>0</v>
      </c>
      <c r="O20" s="451"/>
      <c r="P20" s="451"/>
      <c r="Q20" s="451"/>
      <c r="R20" s="451">
        <f t="shared" si="19"/>
        <v>0</v>
      </c>
      <c r="S20" s="451"/>
      <c r="T20" s="451"/>
      <c r="U20" s="451"/>
      <c r="V20" s="451">
        <f t="shared" si="20"/>
        <v>0</v>
      </c>
      <c r="W20" s="452" t="s">
        <v>43</v>
      </c>
      <c r="X20" s="451"/>
      <c r="Y20" s="438"/>
      <c r="Z20" s="438"/>
      <c r="AA20" s="438"/>
      <c r="AB20" s="438"/>
      <c r="AC20" s="438"/>
      <c r="AD20" s="438"/>
      <c r="AE20" s="438"/>
      <c r="AF20" s="438"/>
      <c r="AH20" s="417">
        <f t="shared" si="6"/>
        <v>0</v>
      </c>
      <c r="AI20" s="417">
        <f t="shared" si="7"/>
        <v>0</v>
      </c>
      <c r="AJ20" s="511">
        <f t="shared" si="8"/>
        <v>0</v>
      </c>
      <c r="AK20" s="511">
        <f t="shared" si="9"/>
        <v>0</v>
      </c>
      <c r="AL20" s="417">
        <f t="shared" si="10"/>
        <v>0</v>
      </c>
      <c r="AM20" s="417">
        <f t="shared" si="11"/>
        <v>0</v>
      </c>
    </row>
    <row r="21" spans="2:39" hidden="1" outlineLevel="2" x14ac:dyDescent="0.3">
      <c r="B21" s="448"/>
      <c r="C21" s="449" t="s">
        <v>513</v>
      </c>
      <c r="D21" s="450" t="s">
        <v>514</v>
      </c>
      <c r="E21" s="451">
        <f t="shared" si="16"/>
        <v>0</v>
      </c>
      <c r="F21" s="451"/>
      <c r="G21" s="451"/>
      <c r="H21" s="451"/>
      <c r="I21" s="451"/>
      <c r="J21" s="451">
        <f t="shared" si="17"/>
        <v>0</v>
      </c>
      <c r="K21" s="451"/>
      <c r="L21" s="451"/>
      <c r="M21" s="451"/>
      <c r="N21" s="451">
        <f t="shared" si="18"/>
        <v>0</v>
      </c>
      <c r="O21" s="451"/>
      <c r="P21" s="451"/>
      <c r="Q21" s="451"/>
      <c r="R21" s="451">
        <f t="shared" si="19"/>
        <v>0</v>
      </c>
      <c r="S21" s="451"/>
      <c r="T21" s="451"/>
      <c r="U21" s="451"/>
      <c r="V21" s="451">
        <f t="shared" si="20"/>
        <v>0</v>
      </c>
      <c r="W21" s="452" t="s">
        <v>43</v>
      </c>
      <c r="X21" s="451"/>
      <c r="Y21" s="438"/>
      <c r="Z21" s="438"/>
      <c r="AA21" s="438"/>
      <c r="AB21" s="438"/>
      <c r="AC21" s="438"/>
      <c r="AD21" s="438"/>
      <c r="AE21" s="438"/>
      <c r="AF21" s="438"/>
      <c r="AH21" s="417">
        <f t="shared" si="6"/>
        <v>0</v>
      </c>
      <c r="AI21" s="417">
        <f t="shared" si="7"/>
        <v>0</v>
      </c>
      <c r="AJ21" s="511">
        <f t="shared" si="8"/>
        <v>0</v>
      </c>
      <c r="AK21" s="511">
        <f t="shared" si="9"/>
        <v>0</v>
      </c>
      <c r="AL21" s="417">
        <f t="shared" si="10"/>
        <v>0</v>
      </c>
      <c r="AM21" s="417">
        <f t="shared" si="11"/>
        <v>0</v>
      </c>
    </row>
    <row r="22" spans="2:39" hidden="1" outlineLevel="2" x14ac:dyDescent="0.3">
      <c r="B22" s="448"/>
      <c r="C22" s="449" t="s">
        <v>515</v>
      </c>
      <c r="D22" s="450" t="s">
        <v>516</v>
      </c>
      <c r="E22" s="451">
        <f t="shared" si="16"/>
        <v>0</v>
      </c>
      <c r="F22" s="451"/>
      <c r="G22" s="451"/>
      <c r="H22" s="451"/>
      <c r="I22" s="451"/>
      <c r="J22" s="451">
        <f t="shared" si="17"/>
        <v>0</v>
      </c>
      <c r="K22" s="451"/>
      <c r="L22" s="451"/>
      <c r="M22" s="451"/>
      <c r="N22" s="451">
        <f t="shared" si="18"/>
        <v>0</v>
      </c>
      <c r="O22" s="451"/>
      <c r="P22" s="451"/>
      <c r="Q22" s="451"/>
      <c r="R22" s="451">
        <f t="shared" si="19"/>
        <v>0</v>
      </c>
      <c r="S22" s="451"/>
      <c r="T22" s="451"/>
      <c r="U22" s="451"/>
      <c r="V22" s="451">
        <f t="shared" si="20"/>
        <v>0</v>
      </c>
      <c r="W22" s="452" t="s">
        <v>43</v>
      </c>
      <c r="X22" s="451"/>
      <c r="Y22" s="438"/>
      <c r="Z22" s="438"/>
      <c r="AA22" s="438"/>
      <c r="AB22" s="438"/>
      <c r="AC22" s="438"/>
      <c r="AD22" s="438"/>
      <c r="AE22" s="438"/>
      <c r="AF22" s="438"/>
      <c r="AH22" s="417">
        <f t="shared" si="6"/>
        <v>0</v>
      </c>
      <c r="AI22" s="417">
        <f t="shared" si="7"/>
        <v>0</v>
      </c>
      <c r="AJ22" s="511">
        <f t="shared" si="8"/>
        <v>0</v>
      </c>
      <c r="AK22" s="511">
        <f t="shared" si="9"/>
        <v>0</v>
      </c>
      <c r="AL22" s="417">
        <f t="shared" si="10"/>
        <v>0</v>
      </c>
      <c r="AM22" s="417">
        <f t="shared" si="11"/>
        <v>0</v>
      </c>
    </row>
    <row r="23" spans="2:39" hidden="1" outlineLevel="2" x14ac:dyDescent="0.3">
      <c r="B23" s="448"/>
      <c r="C23" s="449" t="s">
        <v>517</v>
      </c>
      <c r="D23" s="450" t="s">
        <v>518</v>
      </c>
      <c r="E23" s="451">
        <f t="shared" si="16"/>
        <v>0</v>
      </c>
      <c r="F23" s="451"/>
      <c r="G23" s="451"/>
      <c r="H23" s="451"/>
      <c r="I23" s="451"/>
      <c r="J23" s="451">
        <f t="shared" si="17"/>
        <v>0</v>
      </c>
      <c r="K23" s="451"/>
      <c r="L23" s="451"/>
      <c r="M23" s="451"/>
      <c r="N23" s="451">
        <f t="shared" si="18"/>
        <v>0</v>
      </c>
      <c r="O23" s="451"/>
      <c r="P23" s="451"/>
      <c r="Q23" s="451"/>
      <c r="R23" s="451">
        <f t="shared" si="19"/>
        <v>0</v>
      </c>
      <c r="S23" s="451"/>
      <c r="T23" s="451"/>
      <c r="U23" s="451"/>
      <c r="V23" s="451">
        <f t="shared" si="20"/>
        <v>0</v>
      </c>
      <c r="W23" s="452" t="s">
        <v>43</v>
      </c>
      <c r="X23" s="451"/>
      <c r="Y23" s="438"/>
      <c r="Z23" s="438"/>
      <c r="AA23" s="438"/>
      <c r="AB23" s="438"/>
      <c r="AC23" s="438"/>
      <c r="AD23" s="438"/>
      <c r="AE23" s="438"/>
      <c r="AF23" s="438"/>
      <c r="AH23" s="417">
        <f t="shared" si="6"/>
        <v>0</v>
      </c>
      <c r="AI23" s="417">
        <f t="shared" si="7"/>
        <v>0</v>
      </c>
      <c r="AJ23" s="511">
        <f t="shared" si="8"/>
        <v>0</v>
      </c>
      <c r="AK23" s="511">
        <f t="shared" si="9"/>
        <v>0</v>
      </c>
      <c r="AL23" s="417">
        <f t="shared" si="10"/>
        <v>0</v>
      </c>
      <c r="AM23" s="417">
        <f t="shared" si="11"/>
        <v>0</v>
      </c>
    </row>
    <row r="24" spans="2:39" hidden="1" outlineLevel="2" x14ac:dyDescent="0.3">
      <c r="B24" s="448"/>
      <c r="C24" s="449" t="s">
        <v>519</v>
      </c>
      <c r="D24" s="450" t="s">
        <v>520</v>
      </c>
      <c r="E24" s="451">
        <f t="shared" si="16"/>
        <v>0</v>
      </c>
      <c r="F24" s="451"/>
      <c r="G24" s="451"/>
      <c r="H24" s="451"/>
      <c r="I24" s="451"/>
      <c r="J24" s="451">
        <f t="shared" si="17"/>
        <v>0</v>
      </c>
      <c r="K24" s="451"/>
      <c r="L24" s="451"/>
      <c r="M24" s="451"/>
      <c r="N24" s="451">
        <f t="shared" si="18"/>
        <v>0</v>
      </c>
      <c r="O24" s="451"/>
      <c r="P24" s="451"/>
      <c r="Q24" s="451"/>
      <c r="R24" s="451">
        <f t="shared" si="19"/>
        <v>0</v>
      </c>
      <c r="S24" s="451"/>
      <c r="T24" s="451"/>
      <c r="U24" s="451"/>
      <c r="V24" s="451">
        <f t="shared" si="20"/>
        <v>0</v>
      </c>
      <c r="W24" s="452" t="s">
        <v>43</v>
      </c>
      <c r="X24" s="451"/>
      <c r="Y24" s="438"/>
      <c r="Z24" s="438"/>
      <c r="AA24" s="438"/>
      <c r="AB24" s="438"/>
      <c r="AC24" s="438"/>
      <c r="AD24" s="438"/>
      <c r="AE24" s="438"/>
      <c r="AF24" s="438"/>
      <c r="AH24" s="417">
        <f t="shared" si="6"/>
        <v>0</v>
      </c>
      <c r="AI24" s="417">
        <f t="shared" si="7"/>
        <v>0</v>
      </c>
      <c r="AJ24" s="511">
        <f t="shared" si="8"/>
        <v>0</v>
      </c>
      <c r="AK24" s="511">
        <f t="shared" si="9"/>
        <v>0</v>
      </c>
      <c r="AL24" s="417">
        <f t="shared" si="10"/>
        <v>0</v>
      </c>
      <c r="AM24" s="417">
        <f t="shared" si="11"/>
        <v>0</v>
      </c>
    </row>
    <row r="25" spans="2:39" hidden="1" outlineLevel="2" x14ac:dyDescent="0.3">
      <c r="B25" s="448"/>
      <c r="C25" s="449" t="s">
        <v>521</v>
      </c>
      <c r="D25" s="450" t="s">
        <v>522</v>
      </c>
      <c r="E25" s="451">
        <f t="shared" si="16"/>
        <v>0</v>
      </c>
      <c r="F25" s="451"/>
      <c r="G25" s="451"/>
      <c r="H25" s="451"/>
      <c r="I25" s="451"/>
      <c r="J25" s="451">
        <f t="shared" si="17"/>
        <v>0</v>
      </c>
      <c r="K25" s="451"/>
      <c r="L25" s="451"/>
      <c r="M25" s="451"/>
      <c r="N25" s="451">
        <f t="shared" si="18"/>
        <v>0</v>
      </c>
      <c r="O25" s="451"/>
      <c r="P25" s="451"/>
      <c r="Q25" s="451"/>
      <c r="R25" s="451">
        <f t="shared" si="19"/>
        <v>0</v>
      </c>
      <c r="S25" s="451"/>
      <c r="T25" s="451"/>
      <c r="U25" s="451"/>
      <c r="V25" s="451">
        <f t="shared" si="20"/>
        <v>0</v>
      </c>
      <c r="W25" s="452" t="s">
        <v>43</v>
      </c>
      <c r="X25" s="451"/>
      <c r="Y25" s="438"/>
      <c r="Z25" s="438"/>
      <c r="AA25" s="438"/>
      <c r="AB25" s="438"/>
      <c r="AC25" s="438"/>
      <c r="AD25" s="438"/>
      <c r="AE25" s="438"/>
      <c r="AF25" s="438"/>
      <c r="AH25" s="417">
        <f t="shared" si="6"/>
        <v>0</v>
      </c>
      <c r="AI25" s="417">
        <f t="shared" si="7"/>
        <v>0</v>
      </c>
      <c r="AJ25" s="511">
        <f t="shared" si="8"/>
        <v>0</v>
      </c>
      <c r="AK25" s="511">
        <f t="shared" si="9"/>
        <v>0</v>
      </c>
      <c r="AL25" s="417">
        <f t="shared" si="10"/>
        <v>0</v>
      </c>
      <c r="AM25" s="417">
        <f t="shared" si="11"/>
        <v>0</v>
      </c>
    </row>
    <row r="26" spans="2:39" hidden="1" outlineLevel="2" x14ac:dyDescent="0.3">
      <c r="B26" s="448"/>
      <c r="C26" s="449" t="s">
        <v>523</v>
      </c>
      <c r="D26" s="450" t="s">
        <v>524</v>
      </c>
      <c r="E26" s="451">
        <f t="shared" si="16"/>
        <v>0</v>
      </c>
      <c r="F26" s="451"/>
      <c r="G26" s="451"/>
      <c r="H26" s="451"/>
      <c r="I26" s="451"/>
      <c r="J26" s="451">
        <f t="shared" si="17"/>
        <v>0</v>
      </c>
      <c r="K26" s="451"/>
      <c r="L26" s="451"/>
      <c r="M26" s="451"/>
      <c r="N26" s="451">
        <f t="shared" si="18"/>
        <v>0</v>
      </c>
      <c r="O26" s="451"/>
      <c r="P26" s="451"/>
      <c r="Q26" s="451"/>
      <c r="R26" s="451">
        <f t="shared" si="19"/>
        <v>0</v>
      </c>
      <c r="S26" s="451"/>
      <c r="T26" s="451"/>
      <c r="U26" s="451"/>
      <c r="V26" s="451">
        <f t="shared" si="20"/>
        <v>0</v>
      </c>
      <c r="W26" s="452" t="s">
        <v>43</v>
      </c>
      <c r="X26" s="451"/>
      <c r="Y26" s="438"/>
      <c r="Z26" s="438"/>
      <c r="AA26" s="438"/>
      <c r="AB26" s="438"/>
      <c r="AC26" s="438"/>
      <c r="AD26" s="438"/>
      <c r="AE26" s="438"/>
      <c r="AF26" s="438"/>
      <c r="AH26" s="417">
        <f t="shared" si="6"/>
        <v>0</v>
      </c>
      <c r="AI26" s="417">
        <f t="shared" si="7"/>
        <v>0</v>
      </c>
      <c r="AJ26" s="511">
        <f t="shared" si="8"/>
        <v>0</v>
      </c>
      <c r="AK26" s="511">
        <f t="shared" si="9"/>
        <v>0</v>
      </c>
      <c r="AL26" s="417">
        <f t="shared" si="10"/>
        <v>0</v>
      </c>
      <c r="AM26" s="417">
        <f t="shared" si="11"/>
        <v>0</v>
      </c>
    </row>
    <row r="27" spans="2:39" hidden="1" outlineLevel="2" x14ac:dyDescent="0.3">
      <c r="B27" s="455"/>
      <c r="C27" s="456" t="s">
        <v>525</v>
      </c>
      <c r="D27" s="450" t="s">
        <v>526</v>
      </c>
      <c r="E27" s="451">
        <f t="shared" si="16"/>
        <v>0</v>
      </c>
      <c r="F27" s="451"/>
      <c r="G27" s="451"/>
      <c r="H27" s="451"/>
      <c r="I27" s="451"/>
      <c r="J27" s="451">
        <f t="shared" si="17"/>
        <v>0</v>
      </c>
      <c r="K27" s="451"/>
      <c r="L27" s="451"/>
      <c r="M27" s="451"/>
      <c r="N27" s="451">
        <f t="shared" si="18"/>
        <v>0</v>
      </c>
      <c r="O27" s="451"/>
      <c r="P27" s="451"/>
      <c r="Q27" s="451"/>
      <c r="R27" s="451">
        <f t="shared" si="19"/>
        <v>0</v>
      </c>
      <c r="S27" s="451"/>
      <c r="T27" s="451"/>
      <c r="U27" s="451"/>
      <c r="V27" s="451">
        <f t="shared" si="20"/>
        <v>0</v>
      </c>
      <c r="W27" s="452" t="s">
        <v>43</v>
      </c>
      <c r="X27" s="451"/>
      <c r="Y27" s="438"/>
      <c r="Z27" s="438"/>
      <c r="AA27" s="438"/>
      <c r="AB27" s="438"/>
      <c r="AC27" s="438"/>
      <c r="AD27" s="438"/>
      <c r="AE27" s="438"/>
      <c r="AF27" s="438"/>
      <c r="AH27" s="417">
        <f t="shared" si="6"/>
        <v>0</v>
      </c>
      <c r="AI27" s="417">
        <f t="shared" si="7"/>
        <v>0</v>
      </c>
      <c r="AJ27" s="511">
        <f t="shared" si="8"/>
        <v>0</v>
      </c>
      <c r="AK27" s="511">
        <f t="shared" si="9"/>
        <v>0</v>
      </c>
      <c r="AL27" s="417">
        <f t="shared" si="10"/>
        <v>0</v>
      </c>
      <c r="AM27" s="417">
        <f t="shared" si="11"/>
        <v>0</v>
      </c>
    </row>
    <row r="28" spans="2:39" hidden="1" outlineLevel="2" x14ac:dyDescent="0.3">
      <c r="B28" s="455"/>
      <c r="C28" s="456" t="s">
        <v>527</v>
      </c>
      <c r="D28" s="450" t="s">
        <v>528</v>
      </c>
      <c r="E28" s="451">
        <f t="shared" si="16"/>
        <v>0</v>
      </c>
      <c r="F28" s="451"/>
      <c r="G28" s="451"/>
      <c r="H28" s="451"/>
      <c r="I28" s="451"/>
      <c r="J28" s="451">
        <f t="shared" si="17"/>
        <v>0</v>
      </c>
      <c r="K28" s="451"/>
      <c r="L28" s="451"/>
      <c r="M28" s="451"/>
      <c r="N28" s="451">
        <f t="shared" si="18"/>
        <v>0</v>
      </c>
      <c r="O28" s="451"/>
      <c r="P28" s="451"/>
      <c r="Q28" s="451"/>
      <c r="R28" s="451">
        <f t="shared" si="19"/>
        <v>0</v>
      </c>
      <c r="S28" s="451"/>
      <c r="T28" s="451"/>
      <c r="U28" s="451"/>
      <c r="V28" s="451">
        <f t="shared" si="20"/>
        <v>0</v>
      </c>
      <c r="W28" s="452" t="s">
        <v>43</v>
      </c>
      <c r="X28" s="451"/>
      <c r="Y28" s="438"/>
      <c r="Z28" s="438"/>
      <c r="AA28" s="438"/>
      <c r="AB28" s="438"/>
      <c r="AC28" s="438"/>
      <c r="AD28" s="438"/>
      <c r="AE28" s="438"/>
      <c r="AF28" s="438"/>
      <c r="AH28" s="417">
        <f t="shared" si="6"/>
        <v>0</v>
      </c>
      <c r="AI28" s="417">
        <f t="shared" si="7"/>
        <v>0</v>
      </c>
      <c r="AJ28" s="511">
        <f t="shared" si="8"/>
        <v>0</v>
      </c>
      <c r="AK28" s="511">
        <f t="shared" si="9"/>
        <v>0</v>
      </c>
      <c r="AL28" s="417">
        <f t="shared" si="10"/>
        <v>0</v>
      </c>
      <c r="AM28" s="417">
        <f t="shared" si="11"/>
        <v>0</v>
      </c>
    </row>
    <row r="29" spans="2:39" hidden="1" outlineLevel="2" x14ac:dyDescent="0.3">
      <c r="B29" s="455"/>
      <c r="C29" s="456" t="s">
        <v>529</v>
      </c>
      <c r="D29" s="450" t="s">
        <v>530</v>
      </c>
      <c r="E29" s="451">
        <f t="shared" si="16"/>
        <v>0</v>
      </c>
      <c r="F29" s="451"/>
      <c r="G29" s="451"/>
      <c r="H29" s="451"/>
      <c r="I29" s="451"/>
      <c r="J29" s="451">
        <f t="shared" si="17"/>
        <v>0</v>
      </c>
      <c r="K29" s="451"/>
      <c r="L29" s="451"/>
      <c r="M29" s="451"/>
      <c r="N29" s="451">
        <f t="shared" si="18"/>
        <v>0</v>
      </c>
      <c r="O29" s="451"/>
      <c r="P29" s="451"/>
      <c r="Q29" s="451"/>
      <c r="R29" s="451">
        <f t="shared" si="19"/>
        <v>0</v>
      </c>
      <c r="S29" s="451"/>
      <c r="T29" s="451"/>
      <c r="U29" s="451"/>
      <c r="V29" s="451">
        <f t="shared" si="20"/>
        <v>0</v>
      </c>
      <c r="W29" s="452" t="s">
        <v>43</v>
      </c>
      <c r="X29" s="451"/>
      <c r="Y29" s="438"/>
      <c r="Z29" s="438"/>
      <c r="AA29" s="438"/>
      <c r="AB29" s="438"/>
      <c r="AC29" s="438"/>
      <c r="AD29" s="438"/>
      <c r="AE29" s="438"/>
      <c r="AF29" s="438"/>
      <c r="AH29" s="417">
        <f t="shared" si="6"/>
        <v>0</v>
      </c>
      <c r="AI29" s="417">
        <f t="shared" si="7"/>
        <v>0</v>
      </c>
      <c r="AJ29" s="511">
        <f t="shared" si="8"/>
        <v>0</v>
      </c>
      <c r="AK29" s="511">
        <f t="shared" si="9"/>
        <v>0</v>
      </c>
      <c r="AL29" s="417">
        <f t="shared" si="10"/>
        <v>0</v>
      </c>
      <c r="AM29" s="417">
        <f t="shared" si="11"/>
        <v>0</v>
      </c>
    </row>
    <row r="30" spans="2:39" hidden="1" outlineLevel="2" x14ac:dyDescent="0.3">
      <c r="B30" s="455"/>
      <c r="C30" s="456" t="s">
        <v>531</v>
      </c>
      <c r="D30" s="450" t="s">
        <v>532</v>
      </c>
      <c r="E30" s="451">
        <f t="shared" si="16"/>
        <v>0</v>
      </c>
      <c r="F30" s="451"/>
      <c r="G30" s="451"/>
      <c r="H30" s="451"/>
      <c r="I30" s="451"/>
      <c r="J30" s="451">
        <f t="shared" si="17"/>
        <v>0</v>
      </c>
      <c r="K30" s="451"/>
      <c r="L30" s="451"/>
      <c r="M30" s="451"/>
      <c r="N30" s="451">
        <f t="shared" si="18"/>
        <v>0</v>
      </c>
      <c r="O30" s="451"/>
      <c r="P30" s="451"/>
      <c r="Q30" s="451"/>
      <c r="R30" s="451">
        <f t="shared" si="19"/>
        <v>0</v>
      </c>
      <c r="S30" s="451"/>
      <c r="T30" s="451"/>
      <c r="U30" s="451"/>
      <c r="V30" s="451">
        <f t="shared" si="20"/>
        <v>0</v>
      </c>
      <c r="W30" s="452" t="s">
        <v>43</v>
      </c>
      <c r="X30" s="451"/>
      <c r="Y30" s="438"/>
      <c r="Z30" s="438"/>
      <c r="AA30" s="438"/>
      <c r="AB30" s="438"/>
      <c r="AC30" s="438"/>
      <c r="AD30" s="438"/>
      <c r="AE30" s="438"/>
      <c r="AF30" s="438"/>
      <c r="AH30" s="417">
        <f t="shared" si="6"/>
        <v>0</v>
      </c>
      <c r="AI30" s="417">
        <f t="shared" si="7"/>
        <v>0</v>
      </c>
      <c r="AJ30" s="511">
        <f t="shared" si="8"/>
        <v>0</v>
      </c>
      <c r="AK30" s="511">
        <f t="shared" si="9"/>
        <v>0</v>
      </c>
      <c r="AL30" s="417">
        <f t="shared" si="10"/>
        <v>0</v>
      </c>
      <c r="AM30" s="417">
        <f t="shared" si="11"/>
        <v>0</v>
      </c>
    </row>
    <row r="31" spans="2:39" hidden="1" outlineLevel="2" x14ac:dyDescent="0.3">
      <c r="B31" s="455"/>
      <c r="C31" s="449" t="s">
        <v>533</v>
      </c>
      <c r="D31" s="450" t="s">
        <v>534</v>
      </c>
      <c r="E31" s="451">
        <f t="shared" si="16"/>
        <v>0</v>
      </c>
      <c r="F31" s="451"/>
      <c r="G31" s="451"/>
      <c r="H31" s="451"/>
      <c r="I31" s="451"/>
      <c r="J31" s="451">
        <f t="shared" si="17"/>
        <v>0</v>
      </c>
      <c r="K31" s="451"/>
      <c r="L31" s="451"/>
      <c r="M31" s="451"/>
      <c r="N31" s="451">
        <f t="shared" si="18"/>
        <v>0</v>
      </c>
      <c r="O31" s="451"/>
      <c r="P31" s="451"/>
      <c r="Q31" s="451"/>
      <c r="R31" s="451">
        <f t="shared" si="19"/>
        <v>0</v>
      </c>
      <c r="S31" s="451"/>
      <c r="T31" s="451"/>
      <c r="U31" s="451"/>
      <c r="V31" s="451">
        <f t="shared" si="20"/>
        <v>0</v>
      </c>
      <c r="W31" s="452" t="s">
        <v>43</v>
      </c>
      <c r="X31" s="451"/>
      <c r="Y31" s="438"/>
      <c r="Z31" s="438"/>
      <c r="AA31" s="438"/>
      <c r="AB31" s="438"/>
      <c r="AC31" s="438"/>
      <c r="AD31" s="438"/>
      <c r="AE31" s="438"/>
      <c r="AF31" s="438"/>
      <c r="AH31" s="417">
        <f t="shared" si="6"/>
        <v>0</v>
      </c>
      <c r="AI31" s="417">
        <f t="shared" si="7"/>
        <v>0</v>
      </c>
      <c r="AJ31" s="511">
        <f t="shared" si="8"/>
        <v>0</v>
      </c>
      <c r="AK31" s="511">
        <f t="shared" si="9"/>
        <v>0</v>
      </c>
      <c r="AL31" s="417">
        <f t="shared" si="10"/>
        <v>0</v>
      </c>
      <c r="AM31" s="417">
        <f t="shared" si="11"/>
        <v>0</v>
      </c>
    </row>
    <row r="32" spans="2:39" outlineLevel="1" collapsed="1" x14ac:dyDescent="0.3">
      <c r="B32" s="1399" t="s">
        <v>971</v>
      </c>
      <c r="C32" s="1400"/>
      <c r="D32" s="442" t="s">
        <v>535</v>
      </c>
      <c r="E32" s="438">
        <f t="shared" ref="E32:V32" si="21">SUM(E33:E38)</f>
        <v>0</v>
      </c>
      <c r="F32" s="438">
        <f t="shared" si="21"/>
        <v>0</v>
      </c>
      <c r="G32" s="438">
        <f t="shared" si="21"/>
        <v>0</v>
      </c>
      <c r="H32" s="438">
        <f t="shared" si="21"/>
        <v>0</v>
      </c>
      <c r="I32" s="438">
        <f t="shared" si="21"/>
        <v>0</v>
      </c>
      <c r="J32" s="438">
        <f t="shared" si="21"/>
        <v>0</v>
      </c>
      <c r="K32" s="438">
        <f t="shared" si="21"/>
        <v>0</v>
      </c>
      <c r="L32" s="438">
        <f t="shared" si="21"/>
        <v>0</v>
      </c>
      <c r="M32" s="438">
        <f t="shared" si="21"/>
        <v>0</v>
      </c>
      <c r="N32" s="438">
        <f t="shared" si="21"/>
        <v>0</v>
      </c>
      <c r="O32" s="438">
        <f t="shared" si="21"/>
        <v>0</v>
      </c>
      <c r="P32" s="438">
        <f t="shared" si="21"/>
        <v>0</v>
      </c>
      <c r="Q32" s="438">
        <f t="shared" si="21"/>
        <v>0</v>
      </c>
      <c r="R32" s="438">
        <f t="shared" si="21"/>
        <v>0</v>
      </c>
      <c r="S32" s="438">
        <f t="shared" si="21"/>
        <v>0</v>
      </c>
      <c r="T32" s="438">
        <f t="shared" si="21"/>
        <v>0</v>
      </c>
      <c r="U32" s="438">
        <f t="shared" si="21"/>
        <v>0</v>
      </c>
      <c r="V32" s="438">
        <f t="shared" si="21"/>
        <v>0</v>
      </c>
      <c r="W32" s="452" t="s">
        <v>43</v>
      </c>
      <c r="X32" s="438">
        <f t="shared" ref="X32:AF32" si="22">SUM(X33:X38)</f>
        <v>0</v>
      </c>
      <c r="Y32" s="438">
        <f t="shared" si="22"/>
        <v>0</v>
      </c>
      <c r="Z32" s="438">
        <f t="shared" si="22"/>
        <v>0</v>
      </c>
      <c r="AA32" s="438">
        <f t="shared" si="22"/>
        <v>0</v>
      </c>
      <c r="AB32" s="438">
        <f t="shared" si="22"/>
        <v>0</v>
      </c>
      <c r="AC32" s="438">
        <f t="shared" si="22"/>
        <v>0</v>
      </c>
      <c r="AD32" s="438">
        <f t="shared" si="22"/>
        <v>0</v>
      </c>
      <c r="AE32" s="438">
        <f t="shared" si="22"/>
        <v>0</v>
      </c>
      <c r="AF32" s="438">
        <f t="shared" si="22"/>
        <v>0</v>
      </c>
      <c r="AH32" s="417">
        <f t="shared" si="6"/>
        <v>0</v>
      </c>
      <c r="AI32" s="417">
        <f t="shared" si="7"/>
        <v>0</v>
      </c>
      <c r="AJ32" s="511">
        <f t="shared" si="8"/>
        <v>0</v>
      </c>
      <c r="AK32" s="511">
        <f t="shared" si="9"/>
        <v>0</v>
      </c>
      <c r="AL32" s="417">
        <f t="shared" si="10"/>
        <v>0</v>
      </c>
      <c r="AM32" s="417">
        <f t="shared" si="11"/>
        <v>0</v>
      </c>
    </row>
    <row r="33" spans="2:39" hidden="1" outlineLevel="2" x14ac:dyDescent="0.3">
      <c r="B33" s="455"/>
      <c r="C33" s="449" t="s">
        <v>536</v>
      </c>
      <c r="D33" s="450" t="s">
        <v>537</v>
      </c>
      <c r="E33" s="451">
        <f t="shared" si="16"/>
        <v>0</v>
      </c>
      <c r="F33" s="451"/>
      <c r="G33" s="451"/>
      <c r="H33" s="451"/>
      <c r="I33" s="451"/>
      <c r="J33" s="451">
        <f t="shared" si="17"/>
        <v>0</v>
      </c>
      <c r="K33" s="451"/>
      <c r="L33" s="451"/>
      <c r="M33" s="451"/>
      <c r="N33" s="451">
        <f t="shared" ref="N33:N38" si="23">SUM(K33:M33)</f>
        <v>0</v>
      </c>
      <c r="O33" s="451"/>
      <c r="P33" s="451"/>
      <c r="Q33" s="451"/>
      <c r="R33" s="451">
        <f t="shared" ref="R33:R38" si="24">SUM(O33:Q33)</f>
        <v>0</v>
      </c>
      <c r="S33" s="451"/>
      <c r="T33" s="451"/>
      <c r="U33" s="451"/>
      <c r="V33" s="451">
        <f t="shared" ref="V33:V38" si="25">SUM(S33:U33)</f>
        <v>0</v>
      </c>
      <c r="W33" s="452" t="s">
        <v>43</v>
      </c>
      <c r="X33" s="451"/>
      <c r="Y33" s="438"/>
      <c r="Z33" s="438"/>
      <c r="AA33" s="438"/>
      <c r="AB33" s="438"/>
      <c r="AC33" s="438"/>
      <c r="AD33" s="438"/>
      <c r="AE33" s="438"/>
      <c r="AF33" s="438"/>
      <c r="AH33" s="417">
        <f t="shared" si="6"/>
        <v>0</v>
      </c>
      <c r="AI33" s="417">
        <f t="shared" si="7"/>
        <v>0</v>
      </c>
      <c r="AJ33" s="511">
        <f t="shared" si="8"/>
        <v>0</v>
      </c>
      <c r="AK33" s="511">
        <f t="shared" si="9"/>
        <v>0</v>
      </c>
      <c r="AL33" s="417">
        <f t="shared" si="10"/>
        <v>0</v>
      </c>
      <c r="AM33" s="417">
        <f t="shared" si="11"/>
        <v>0</v>
      </c>
    </row>
    <row r="34" spans="2:39" hidden="1" outlineLevel="2" x14ac:dyDescent="0.3">
      <c r="B34" s="455"/>
      <c r="C34" s="449" t="s">
        <v>538</v>
      </c>
      <c r="D34" s="450" t="s">
        <v>539</v>
      </c>
      <c r="E34" s="451">
        <f t="shared" si="16"/>
        <v>0</v>
      </c>
      <c r="F34" s="451"/>
      <c r="G34" s="451"/>
      <c r="H34" s="451"/>
      <c r="I34" s="451"/>
      <c r="J34" s="451">
        <f t="shared" si="17"/>
        <v>0</v>
      </c>
      <c r="K34" s="451"/>
      <c r="L34" s="451"/>
      <c r="M34" s="451"/>
      <c r="N34" s="451">
        <f t="shared" si="23"/>
        <v>0</v>
      </c>
      <c r="O34" s="451"/>
      <c r="P34" s="451"/>
      <c r="Q34" s="451"/>
      <c r="R34" s="451">
        <f t="shared" si="24"/>
        <v>0</v>
      </c>
      <c r="S34" s="451"/>
      <c r="T34" s="451"/>
      <c r="U34" s="451"/>
      <c r="V34" s="451">
        <f t="shared" si="25"/>
        <v>0</v>
      </c>
      <c r="W34" s="452" t="s">
        <v>43</v>
      </c>
      <c r="X34" s="451"/>
      <c r="Y34" s="438"/>
      <c r="Z34" s="438"/>
      <c r="AA34" s="438"/>
      <c r="AB34" s="438"/>
      <c r="AC34" s="438"/>
      <c r="AD34" s="438"/>
      <c r="AE34" s="438"/>
      <c r="AF34" s="438"/>
      <c r="AH34" s="417">
        <f t="shared" si="6"/>
        <v>0</v>
      </c>
      <c r="AI34" s="417">
        <f t="shared" si="7"/>
        <v>0</v>
      </c>
      <c r="AJ34" s="511">
        <f t="shared" si="8"/>
        <v>0</v>
      </c>
      <c r="AK34" s="511">
        <f t="shared" si="9"/>
        <v>0</v>
      </c>
      <c r="AL34" s="417">
        <f t="shared" si="10"/>
        <v>0</v>
      </c>
      <c r="AM34" s="417">
        <f t="shared" si="11"/>
        <v>0</v>
      </c>
    </row>
    <row r="35" spans="2:39" hidden="1" outlineLevel="2" x14ac:dyDescent="0.3">
      <c r="B35" s="455"/>
      <c r="C35" s="449" t="s">
        <v>540</v>
      </c>
      <c r="D35" s="450" t="s">
        <v>541</v>
      </c>
      <c r="E35" s="451">
        <f t="shared" si="16"/>
        <v>0</v>
      </c>
      <c r="F35" s="451"/>
      <c r="G35" s="451"/>
      <c r="H35" s="451"/>
      <c r="I35" s="451"/>
      <c r="J35" s="451">
        <f t="shared" si="17"/>
        <v>0</v>
      </c>
      <c r="K35" s="451"/>
      <c r="L35" s="451"/>
      <c r="M35" s="451"/>
      <c r="N35" s="451">
        <f t="shared" si="23"/>
        <v>0</v>
      </c>
      <c r="O35" s="451"/>
      <c r="P35" s="451"/>
      <c r="Q35" s="451"/>
      <c r="R35" s="451">
        <f t="shared" si="24"/>
        <v>0</v>
      </c>
      <c r="S35" s="451"/>
      <c r="T35" s="451"/>
      <c r="U35" s="451"/>
      <c r="V35" s="451">
        <f t="shared" si="25"/>
        <v>0</v>
      </c>
      <c r="W35" s="452" t="s">
        <v>43</v>
      </c>
      <c r="X35" s="451"/>
      <c r="Y35" s="438"/>
      <c r="Z35" s="438"/>
      <c r="AA35" s="438"/>
      <c r="AB35" s="438"/>
      <c r="AC35" s="438"/>
      <c r="AD35" s="438"/>
      <c r="AE35" s="438"/>
      <c r="AF35" s="438"/>
      <c r="AH35" s="417">
        <f t="shared" si="6"/>
        <v>0</v>
      </c>
      <c r="AI35" s="417">
        <f t="shared" si="7"/>
        <v>0</v>
      </c>
      <c r="AJ35" s="511">
        <f t="shared" si="8"/>
        <v>0</v>
      </c>
      <c r="AK35" s="511">
        <f t="shared" si="9"/>
        <v>0</v>
      </c>
      <c r="AL35" s="417">
        <f t="shared" si="10"/>
        <v>0</v>
      </c>
      <c r="AM35" s="417">
        <f t="shared" si="11"/>
        <v>0</v>
      </c>
    </row>
    <row r="36" spans="2:39" hidden="1" outlineLevel="2" x14ac:dyDescent="0.3">
      <c r="B36" s="455"/>
      <c r="C36" s="449" t="s">
        <v>542</v>
      </c>
      <c r="D36" s="450" t="s">
        <v>543</v>
      </c>
      <c r="E36" s="451">
        <f t="shared" si="16"/>
        <v>0</v>
      </c>
      <c r="F36" s="451"/>
      <c r="G36" s="451"/>
      <c r="H36" s="451"/>
      <c r="I36" s="451"/>
      <c r="J36" s="451">
        <f t="shared" si="17"/>
        <v>0</v>
      </c>
      <c r="K36" s="451"/>
      <c r="L36" s="451"/>
      <c r="M36" s="451"/>
      <c r="N36" s="451">
        <f t="shared" si="23"/>
        <v>0</v>
      </c>
      <c r="O36" s="451"/>
      <c r="P36" s="451"/>
      <c r="Q36" s="451"/>
      <c r="R36" s="451">
        <f t="shared" si="24"/>
        <v>0</v>
      </c>
      <c r="S36" s="451"/>
      <c r="T36" s="451"/>
      <c r="U36" s="451"/>
      <c r="V36" s="451">
        <f t="shared" si="25"/>
        <v>0</v>
      </c>
      <c r="W36" s="452" t="s">
        <v>43</v>
      </c>
      <c r="X36" s="451"/>
      <c r="Y36" s="438"/>
      <c r="Z36" s="438"/>
      <c r="AA36" s="438"/>
      <c r="AB36" s="438"/>
      <c r="AC36" s="438"/>
      <c r="AD36" s="438"/>
      <c r="AE36" s="438"/>
      <c r="AF36" s="438"/>
      <c r="AH36" s="417">
        <f t="shared" si="6"/>
        <v>0</v>
      </c>
      <c r="AI36" s="417">
        <f t="shared" si="7"/>
        <v>0</v>
      </c>
      <c r="AJ36" s="511">
        <f t="shared" si="8"/>
        <v>0</v>
      </c>
      <c r="AK36" s="511">
        <f t="shared" si="9"/>
        <v>0</v>
      </c>
      <c r="AL36" s="417">
        <f t="shared" si="10"/>
        <v>0</v>
      </c>
      <c r="AM36" s="417">
        <f t="shared" si="11"/>
        <v>0</v>
      </c>
    </row>
    <row r="37" spans="2:39" hidden="1" outlineLevel="2" x14ac:dyDescent="0.3">
      <c r="B37" s="455"/>
      <c r="C37" s="456" t="s">
        <v>544</v>
      </c>
      <c r="D37" s="450" t="s">
        <v>545</v>
      </c>
      <c r="E37" s="451">
        <f t="shared" si="16"/>
        <v>0</v>
      </c>
      <c r="F37" s="451"/>
      <c r="G37" s="451"/>
      <c r="H37" s="451"/>
      <c r="I37" s="451"/>
      <c r="J37" s="451">
        <f t="shared" si="17"/>
        <v>0</v>
      </c>
      <c r="K37" s="451"/>
      <c r="L37" s="451"/>
      <c r="M37" s="451"/>
      <c r="N37" s="451">
        <f t="shared" si="23"/>
        <v>0</v>
      </c>
      <c r="O37" s="451"/>
      <c r="P37" s="451"/>
      <c r="Q37" s="451"/>
      <c r="R37" s="451">
        <f t="shared" si="24"/>
        <v>0</v>
      </c>
      <c r="S37" s="451"/>
      <c r="T37" s="451"/>
      <c r="U37" s="451"/>
      <c r="V37" s="451">
        <f t="shared" si="25"/>
        <v>0</v>
      </c>
      <c r="W37" s="452" t="s">
        <v>43</v>
      </c>
      <c r="X37" s="451"/>
      <c r="Y37" s="438"/>
      <c r="Z37" s="438"/>
      <c r="AA37" s="438"/>
      <c r="AB37" s="438"/>
      <c r="AC37" s="438"/>
      <c r="AD37" s="438"/>
      <c r="AE37" s="438"/>
      <c r="AF37" s="438"/>
      <c r="AH37" s="417">
        <f t="shared" si="6"/>
        <v>0</v>
      </c>
      <c r="AI37" s="417">
        <f t="shared" si="7"/>
        <v>0</v>
      </c>
      <c r="AJ37" s="511">
        <f t="shared" si="8"/>
        <v>0</v>
      </c>
      <c r="AK37" s="511">
        <f t="shared" si="9"/>
        <v>0</v>
      </c>
      <c r="AL37" s="417">
        <f t="shared" si="10"/>
        <v>0</v>
      </c>
      <c r="AM37" s="417">
        <f t="shared" si="11"/>
        <v>0</v>
      </c>
    </row>
    <row r="38" spans="2:39" hidden="1" outlineLevel="2" x14ac:dyDescent="0.3">
      <c r="B38" s="448"/>
      <c r="C38" s="449" t="s">
        <v>546</v>
      </c>
      <c r="D38" s="450" t="s">
        <v>547</v>
      </c>
      <c r="E38" s="451">
        <f t="shared" si="16"/>
        <v>0</v>
      </c>
      <c r="F38" s="451"/>
      <c r="G38" s="451"/>
      <c r="H38" s="451"/>
      <c r="I38" s="451"/>
      <c r="J38" s="451">
        <f t="shared" si="17"/>
        <v>0</v>
      </c>
      <c r="K38" s="451"/>
      <c r="L38" s="451"/>
      <c r="M38" s="451"/>
      <c r="N38" s="451">
        <f t="shared" si="23"/>
        <v>0</v>
      </c>
      <c r="O38" s="451"/>
      <c r="P38" s="451"/>
      <c r="Q38" s="451"/>
      <c r="R38" s="451">
        <f t="shared" si="24"/>
        <v>0</v>
      </c>
      <c r="S38" s="451"/>
      <c r="T38" s="451"/>
      <c r="U38" s="451"/>
      <c r="V38" s="451">
        <f t="shared" si="25"/>
        <v>0</v>
      </c>
      <c r="W38" s="452" t="s">
        <v>43</v>
      </c>
      <c r="X38" s="451"/>
      <c r="Y38" s="438"/>
      <c r="Z38" s="438"/>
      <c r="AA38" s="438"/>
      <c r="AB38" s="438"/>
      <c r="AC38" s="438"/>
      <c r="AD38" s="438"/>
      <c r="AE38" s="438"/>
      <c r="AF38" s="438"/>
      <c r="AH38" s="417">
        <f t="shared" si="6"/>
        <v>0</v>
      </c>
      <c r="AI38" s="417">
        <f t="shared" si="7"/>
        <v>0</v>
      </c>
      <c r="AJ38" s="511">
        <f t="shared" si="8"/>
        <v>0</v>
      </c>
      <c r="AK38" s="511">
        <f t="shared" si="9"/>
        <v>0</v>
      </c>
      <c r="AL38" s="417">
        <f t="shared" si="10"/>
        <v>0</v>
      </c>
      <c r="AM38" s="417">
        <f t="shared" si="11"/>
        <v>0</v>
      </c>
    </row>
    <row r="39" spans="2:39" s="447" customFormat="1" outlineLevel="1" collapsed="1" x14ac:dyDescent="0.3">
      <c r="B39" s="1401" t="s">
        <v>972</v>
      </c>
      <c r="C39" s="1402"/>
      <c r="D39" s="442" t="s">
        <v>548</v>
      </c>
      <c r="E39" s="438">
        <f>SUM(E40:E45)</f>
        <v>0</v>
      </c>
      <c r="F39" s="438">
        <f>SUM(F40:F45)</f>
        <v>0</v>
      </c>
      <c r="G39" s="438">
        <f t="shared" ref="G39:V39" si="26">SUM(G40:G45)</f>
        <v>0</v>
      </c>
      <c r="H39" s="438">
        <f t="shared" si="26"/>
        <v>0</v>
      </c>
      <c r="I39" s="438">
        <f t="shared" si="26"/>
        <v>0</v>
      </c>
      <c r="J39" s="438">
        <f t="shared" si="26"/>
        <v>0</v>
      </c>
      <c r="K39" s="438">
        <f t="shared" si="26"/>
        <v>0</v>
      </c>
      <c r="L39" s="438">
        <f t="shared" si="26"/>
        <v>0</v>
      </c>
      <c r="M39" s="438">
        <f t="shared" si="26"/>
        <v>0</v>
      </c>
      <c r="N39" s="438">
        <f t="shared" si="26"/>
        <v>0</v>
      </c>
      <c r="O39" s="438">
        <f t="shared" si="26"/>
        <v>0</v>
      </c>
      <c r="P39" s="438">
        <f t="shared" si="26"/>
        <v>0</v>
      </c>
      <c r="Q39" s="438">
        <f t="shared" si="26"/>
        <v>0</v>
      </c>
      <c r="R39" s="438">
        <f t="shared" si="26"/>
        <v>0</v>
      </c>
      <c r="S39" s="438">
        <f t="shared" si="26"/>
        <v>0</v>
      </c>
      <c r="T39" s="438">
        <f t="shared" si="26"/>
        <v>0</v>
      </c>
      <c r="U39" s="438">
        <f t="shared" si="26"/>
        <v>0</v>
      </c>
      <c r="V39" s="438">
        <f t="shared" si="26"/>
        <v>0</v>
      </c>
      <c r="W39" s="446" t="s">
        <v>43</v>
      </c>
      <c r="X39" s="438">
        <f t="shared" ref="X39:AF39" si="27">SUM(X40:X45)</f>
        <v>0</v>
      </c>
      <c r="Y39" s="438">
        <f t="shared" si="27"/>
        <v>0</v>
      </c>
      <c r="Z39" s="438">
        <f t="shared" si="27"/>
        <v>0</v>
      </c>
      <c r="AA39" s="438">
        <f t="shared" si="27"/>
        <v>0</v>
      </c>
      <c r="AB39" s="438">
        <f t="shared" si="27"/>
        <v>0</v>
      </c>
      <c r="AC39" s="438">
        <f t="shared" si="27"/>
        <v>0</v>
      </c>
      <c r="AD39" s="438">
        <f t="shared" si="27"/>
        <v>0</v>
      </c>
      <c r="AE39" s="438">
        <f t="shared" si="27"/>
        <v>0</v>
      </c>
      <c r="AF39" s="438">
        <f t="shared" si="27"/>
        <v>0</v>
      </c>
      <c r="AH39" s="417">
        <f t="shared" si="6"/>
        <v>0</v>
      </c>
      <c r="AI39" s="417">
        <f t="shared" si="7"/>
        <v>0</v>
      </c>
      <c r="AJ39" s="511">
        <f t="shared" si="8"/>
        <v>0</v>
      </c>
      <c r="AK39" s="511">
        <f t="shared" si="9"/>
        <v>0</v>
      </c>
      <c r="AL39" s="417">
        <f t="shared" si="10"/>
        <v>0</v>
      </c>
      <c r="AM39" s="417">
        <f t="shared" si="11"/>
        <v>0</v>
      </c>
    </row>
    <row r="40" spans="2:39" hidden="1" outlineLevel="2" x14ac:dyDescent="0.3">
      <c r="B40" s="455"/>
      <c r="C40" s="457" t="s">
        <v>549</v>
      </c>
      <c r="D40" s="450" t="s">
        <v>550</v>
      </c>
      <c r="E40" s="451">
        <f t="shared" si="16"/>
        <v>0</v>
      </c>
      <c r="F40" s="451"/>
      <c r="G40" s="451"/>
      <c r="H40" s="451"/>
      <c r="I40" s="451"/>
      <c r="J40" s="451">
        <f t="shared" si="17"/>
        <v>0</v>
      </c>
      <c r="K40" s="451"/>
      <c r="L40" s="451"/>
      <c r="M40" s="451"/>
      <c r="N40" s="451">
        <f t="shared" ref="N40:N45" si="28">SUM(K40:M40)</f>
        <v>0</v>
      </c>
      <c r="O40" s="451"/>
      <c r="P40" s="451"/>
      <c r="Q40" s="451"/>
      <c r="R40" s="451">
        <f t="shared" ref="R40:R45" si="29">SUM(O40:Q40)</f>
        <v>0</v>
      </c>
      <c r="S40" s="451"/>
      <c r="T40" s="451"/>
      <c r="U40" s="451"/>
      <c r="V40" s="451">
        <f t="shared" ref="V40:V45" si="30">SUM(S40:U40)</f>
        <v>0</v>
      </c>
      <c r="W40" s="452" t="s">
        <v>43</v>
      </c>
      <c r="X40" s="451"/>
      <c r="Y40" s="438"/>
      <c r="Z40" s="438"/>
      <c r="AA40" s="438"/>
      <c r="AB40" s="438"/>
      <c r="AC40" s="438"/>
      <c r="AD40" s="438"/>
      <c r="AE40" s="438"/>
      <c r="AF40" s="438"/>
      <c r="AH40" s="417">
        <f t="shared" si="6"/>
        <v>0</v>
      </c>
      <c r="AI40" s="417">
        <f t="shared" si="7"/>
        <v>0</v>
      </c>
      <c r="AJ40" s="511">
        <f t="shared" si="8"/>
        <v>0</v>
      </c>
      <c r="AK40" s="511">
        <f t="shared" si="9"/>
        <v>0</v>
      </c>
      <c r="AL40" s="417">
        <f t="shared" si="10"/>
        <v>0</v>
      </c>
      <c r="AM40" s="417">
        <f t="shared" si="11"/>
        <v>0</v>
      </c>
    </row>
    <row r="41" spans="2:39" hidden="1" outlineLevel="2" x14ac:dyDescent="0.3">
      <c r="B41" s="458"/>
      <c r="C41" s="456" t="s">
        <v>551</v>
      </c>
      <c r="D41" s="450" t="s">
        <v>552</v>
      </c>
      <c r="E41" s="451">
        <f t="shared" si="16"/>
        <v>0</v>
      </c>
      <c r="F41" s="451"/>
      <c r="G41" s="451"/>
      <c r="H41" s="451"/>
      <c r="I41" s="451"/>
      <c r="J41" s="451">
        <f t="shared" si="17"/>
        <v>0</v>
      </c>
      <c r="K41" s="451"/>
      <c r="L41" s="451"/>
      <c r="M41" s="451"/>
      <c r="N41" s="451">
        <f t="shared" si="28"/>
        <v>0</v>
      </c>
      <c r="O41" s="451"/>
      <c r="P41" s="451"/>
      <c r="Q41" s="451"/>
      <c r="R41" s="451">
        <f t="shared" si="29"/>
        <v>0</v>
      </c>
      <c r="S41" s="451"/>
      <c r="T41" s="451"/>
      <c r="U41" s="451"/>
      <c r="V41" s="451">
        <f t="shared" si="30"/>
        <v>0</v>
      </c>
      <c r="W41" s="452" t="s">
        <v>43</v>
      </c>
      <c r="X41" s="451"/>
      <c r="Y41" s="438"/>
      <c r="Z41" s="438"/>
      <c r="AA41" s="438"/>
      <c r="AB41" s="438"/>
      <c r="AC41" s="438"/>
      <c r="AD41" s="438"/>
      <c r="AE41" s="438"/>
      <c r="AF41" s="438"/>
      <c r="AH41" s="417">
        <f t="shared" si="6"/>
        <v>0</v>
      </c>
      <c r="AI41" s="417">
        <f t="shared" si="7"/>
        <v>0</v>
      </c>
      <c r="AJ41" s="511">
        <f t="shared" si="8"/>
        <v>0</v>
      </c>
      <c r="AK41" s="511">
        <f t="shared" si="9"/>
        <v>0</v>
      </c>
      <c r="AL41" s="417">
        <f t="shared" si="10"/>
        <v>0</v>
      </c>
      <c r="AM41" s="417">
        <f t="shared" si="11"/>
        <v>0</v>
      </c>
    </row>
    <row r="42" spans="2:39" hidden="1" outlineLevel="2" x14ac:dyDescent="0.3">
      <c r="B42" s="458"/>
      <c r="C42" s="456" t="s">
        <v>553</v>
      </c>
      <c r="D42" s="450" t="s">
        <v>554</v>
      </c>
      <c r="E42" s="451">
        <f t="shared" si="16"/>
        <v>0</v>
      </c>
      <c r="F42" s="451"/>
      <c r="G42" s="451"/>
      <c r="H42" s="451"/>
      <c r="I42" s="451"/>
      <c r="J42" s="451">
        <f t="shared" si="17"/>
        <v>0</v>
      </c>
      <c r="K42" s="451"/>
      <c r="L42" s="451"/>
      <c r="M42" s="451"/>
      <c r="N42" s="451">
        <f t="shared" si="28"/>
        <v>0</v>
      </c>
      <c r="O42" s="451"/>
      <c r="P42" s="451"/>
      <c r="Q42" s="451"/>
      <c r="R42" s="451">
        <f t="shared" si="29"/>
        <v>0</v>
      </c>
      <c r="S42" s="451"/>
      <c r="T42" s="451"/>
      <c r="U42" s="451"/>
      <c r="V42" s="451">
        <f t="shared" si="30"/>
        <v>0</v>
      </c>
      <c r="W42" s="452" t="s">
        <v>43</v>
      </c>
      <c r="X42" s="451"/>
      <c r="Y42" s="438"/>
      <c r="Z42" s="438"/>
      <c r="AA42" s="438"/>
      <c r="AB42" s="438"/>
      <c r="AC42" s="438"/>
      <c r="AD42" s="438"/>
      <c r="AE42" s="438"/>
      <c r="AF42" s="438"/>
      <c r="AH42" s="417">
        <f t="shared" si="6"/>
        <v>0</v>
      </c>
      <c r="AI42" s="417">
        <f t="shared" si="7"/>
        <v>0</v>
      </c>
      <c r="AJ42" s="511">
        <f t="shared" si="8"/>
        <v>0</v>
      </c>
      <c r="AK42" s="511">
        <f t="shared" si="9"/>
        <v>0</v>
      </c>
      <c r="AL42" s="417">
        <f t="shared" si="10"/>
        <v>0</v>
      </c>
      <c r="AM42" s="417">
        <f t="shared" si="11"/>
        <v>0</v>
      </c>
    </row>
    <row r="43" spans="2:39" hidden="1" outlineLevel="2" x14ac:dyDescent="0.3">
      <c r="B43" s="458"/>
      <c r="C43" s="459" t="s">
        <v>555</v>
      </c>
      <c r="D43" s="450" t="s">
        <v>556</v>
      </c>
      <c r="E43" s="451">
        <f t="shared" si="16"/>
        <v>0</v>
      </c>
      <c r="F43" s="451"/>
      <c r="G43" s="451"/>
      <c r="H43" s="451"/>
      <c r="I43" s="451"/>
      <c r="J43" s="451">
        <f t="shared" si="17"/>
        <v>0</v>
      </c>
      <c r="K43" s="451"/>
      <c r="L43" s="451"/>
      <c r="M43" s="451"/>
      <c r="N43" s="451">
        <f t="shared" si="28"/>
        <v>0</v>
      </c>
      <c r="O43" s="451"/>
      <c r="P43" s="451"/>
      <c r="Q43" s="451"/>
      <c r="R43" s="451">
        <f t="shared" si="29"/>
        <v>0</v>
      </c>
      <c r="S43" s="451"/>
      <c r="T43" s="451"/>
      <c r="U43" s="451"/>
      <c r="V43" s="451">
        <f t="shared" si="30"/>
        <v>0</v>
      </c>
      <c r="W43" s="452" t="s">
        <v>43</v>
      </c>
      <c r="X43" s="451"/>
      <c r="Y43" s="438"/>
      <c r="Z43" s="438"/>
      <c r="AA43" s="438"/>
      <c r="AB43" s="438"/>
      <c r="AC43" s="438"/>
      <c r="AD43" s="438"/>
      <c r="AE43" s="438"/>
      <c r="AF43" s="438"/>
      <c r="AH43" s="417">
        <f t="shared" si="6"/>
        <v>0</v>
      </c>
      <c r="AI43" s="417">
        <f t="shared" si="7"/>
        <v>0</v>
      </c>
      <c r="AJ43" s="511">
        <f t="shared" si="8"/>
        <v>0</v>
      </c>
      <c r="AK43" s="511">
        <f t="shared" si="9"/>
        <v>0</v>
      </c>
      <c r="AL43" s="417">
        <f t="shared" si="10"/>
        <v>0</v>
      </c>
      <c r="AM43" s="417">
        <f t="shared" si="11"/>
        <v>0</v>
      </c>
    </row>
    <row r="44" spans="2:39" hidden="1" outlineLevel="2" x14ac:dyDescent="0.3">
      <c r="B44" s="458"/>
      <c r="C44" s="459" t="s">
        <v>557</v>
      </c>
      <c r="D44" s="450" t="s">
        <v>558</v>
      </c>
      <c r="E44" s="451">
        <f t="shared" si="16"/>
        <v>0</v>
      </c>
      <c r="F44" s="451"/>
      <c r="G44" s="451"/>
      <c r="H44" s="451"/>
      <c r="I44" s="451"/>
      <c r="J44" s="451">
        <f t="shared" si="17"/>
        <v>0</v>
      </c>
      <c r="K44" s="451"/>
      <c r="L44" s="451"/>
      <c r="M44" s="451"/>
      <c r="N44" s="451">
        <f t="shared" si="28"/>
        <v>0</v>
      </c>
      <c r="O44" s="451"/>
      <c r="P44" s="451"/>
      <c r="Q44" s="451"/>
      <c r="R44" s="451">
        <f t="shared" si="29"/>
        <v>0</v>
      </c>
      <c r="S44" s="451"/>
      <c r="T44" s="451"/>
      <c r="U44" s="451"/>
      <c r="V44" s="451">
        <f t="shared" si="30"/>
        <v>0</v>
      </c>
      <c r="W44" s="452" t="s">
        <v>43</v>
      </c>
      <c r="X44" s="451"/>
      <c r="Y44" s="438"/>
      <c r="Z44" s="438"/>
      <c r="AA44" s="438"/>
      <c r="AB44" s="438"/>
      <c r="AC44" s="438"/>
      <c r="AD44" s="438"/>
      <c r="AE44" s="438"/>
      <c r="AF44" s="438"/>
      <c r="AH44" s="417">
        <f t="shared" si="6"/>
        <v>0</v>
      </c>
      <c r="AI44" s="417">
        <f t="shared" si="7"/>
        <v>0</v>
      </c>
      <c r="AJ44" s="511">
        <f t="shared" si="8"/>
        <v>0</v>
      </c>
      <c r="AK44" s="511">
        <f t="shared" si="9"/>
        <v>0</v>
      </c>
      <c r="AL44" s="417">
        <f t="shared" si="10"/>
        <v>0</v>
      </c>
      <c r="AM44" s="417">
        <f t="shared" si="11"/>
        <v>0</v>
      </c>
    </row>
    <row r="45" spans="2:39" hidden="1" outlineLevel="2" x14ac:dyDescent="0.3">
      <c r="B45" s="458"/>
      <c r="C45" s="456" t="s">
        <v>559</v>
      </c>
      <c r="D45" s="450" t="s">
        <v>560</v>
      </c>
      <c r="E45" s="451">
        <f t="shared" si="16"/>
        <v>0</v>
      </c>
      <c r="F45" s="451"/>
      <c r="G45" s="451"/>
      <c r="H45" s="451"/>
      <c r="I45" s="451"/>
      <c r="J45" s="451">
        <f t="shared" si="17"/>
        <v>0</v>
      </c>
      <c r="K45" s="451"/>
      <c r="L45" s="451"/>
      <c r="M45" s="451"/>
      <c r="N45" s="451">
        <f t="shared" si="28"/>
        <v>0</v>
      </c>
      <c r="O45" s="451"/>
      <c r="P45" s="451"/>
      <c r="Q45" s="451"/>
      <c r="R45" s="451">
        <f t="shared" si="29"/>
        <v>0</v>
      </c>
      <c r="S45" s="451"/>
      <c r="T45" s="451"/>
      <c r="U45" s="451"/>
      <c r="V45" s="451">
        <f t="shared" si="30"/>
        <v>0</v>
      </c>
      <c r="W45" s="452" t="s">
        <v>43</v>
      </c>
      <c r="X45" s="451"/>
      <c r="Y45" s="438"/>
      <c r="Z45" s="438"/>
      <c r="AA45" s="438"/>
      <c r="AB45" s="438"/>
      <c r="AC45" s="438"/>
      <c r="AD45" s="438"/>
      <c r="AE45" s="438"/>
      <c r="AF45" s="438"/>
      <c r="AH45" s="417">
        <f t="shared" si="6"/>
        <v>0</v>
      </c>
      <c r="AI45" s="417">
        <f t="shared" si="7"/>
        <v>0</v>
      </c>
      <c r="AJ45" s="511">
        <f t="shared" si="8"/>
        <v>0</v>
      </c>
      <c r="AK45" s="511">
        <f t="shared" si="9"/>
        <v>0</v>
      </c>
      <c r="AL45" s="417">
        <f t="shared" si="10"/>
        <v>0</v>
      </c>
      <c r="AM45" s="417">
        <f t="shared" si="11"/>
        <v>0</v>
      </c>
    </row>
    <row r="46" spans="2:39" s="443" customFormat="1" ht="27" customHeight="1" x14ac:dyDescent="0.3">
      <c r="B46" s="1525" t="s">
        <v>978</v>
      </c>
      <c r="C46" s="1526"/>
      <c r="D46" s="442" t="s">
        <v>561</v>
      </c>
      <c r="E46" s="438">
        <f t="shared" si="16"/>
        <v>712753.03000000014</v>
      </c>
      <c r="F46" s="438">
        <f>SUM(F47,F58,F59,F62,F67,F71,F74:F88,F91,F92,F93)</f>
        <v>56079.08</v>
      </c>
      <c r="G46" s="438">
        <f t="shared" ref="G46:V46" si="31">SUM(G47,G58,G59,G62,G67,G71,G74:G88,G91,G92,G93)</f>
        <v>55412.189999999995</v>
      </c>
      <c r="H46" s="438">
        <f t="shared" si="31"/>
        <v>100585.01000000004</v>
      </c>
      <c r="I46" s="438">
        <f t="shared" si="31"/>
        <v>108489.33000000002</v>
      </c>
      <c r="J46" s="438">
        <f t="shared" si="31"/>
        <v>264486.53000000009</v>
      </c>
      <c r="K46" s="438">
        <f t="shared" si="31"/>
        <v>75383.700000000012</v>
      </c>
      <c r="L46" s="438">
        <f t="shared" si="31"/>
        <v>50346.66</v>
      </c>
      <c r="M46" s="438">
        <f t="shared" si="31"/>
        <v>98951.39</v>
      </c>
      <c r="N46" s="438">
        <f t="shared" si="31"/>
        <v>224681.75000000006</v>
      </c>
      <c r="O46" s="438">
        <f t="shared" si="31"/>
        <v>83298.99000000002</v>
      </c>
      <c r="P46" s="438">
        <f t="shared" si="31"/>
        <v>12944.68</v>
      </c>
      <c r="Q46" s="438">
        <f t="shared" si="31"/>
        <v>53445.31</v>
      </c>
      <c r="R46" s="438">
        <f t="shared" si="31"/>
        <v>149688.98000000001</v>
      </c>
      <c r="S46" s="438">
        <f t="shared" si="31"/>
        <v>73895.77</v>
      </c>
      <c r="T46" s="438">
        <f t="shared" si="31"/>
        <v>0</v>
      </c>
      <c r="U46" s="438">
        <f t="shared" si="31"/>
        <v>0</v>
      </c>
      <c r="V46" s="438">
        <f t="shared" si="31"/>
        <v>73895.77</v>
      </c>
      <c r="W46" s="441"/>
      <c r="X46" s="438">
        <f t="shared" ref="X46:AF46" si="32">SUM(X47,X58,X59,X62,X67,X71,X74:X88,X91,X92,X93)</f>
        <v>0</v>
      </c>
      <c r="Y46" s="438">
        <f t="shared" si="32"/>
        <v>0</v>
      </c>
      <c r="Z46" s="438">
        <f t="shared" si="32"/>
        <v>0</v>
      </c>
      <c r="AA46" s="438">
        <f t="shared" si="32"/>
        <v>0</v>
      </c>
      <c r="AB46" s="438">
        <f t="shared" si="32"/>
        <v>0</v>
      </c>
      <c r="AC46" s="438">
        <f t="shared" si="32"/>
        <v>0</v>
      </c>
      <c r="AD46" s="438">
        <f t="shared" si="32"/>
        <v>0</v>
      </c>
      <c r="AE46" s="438">
        <f t="shared" si="32"/>
        <v>0</v>
      </c>
      <c r="AF46" s="438">
        <f t="shared" si="32"/>
        <v>10455.51</v>
      </c>
      <c r="AH46" s="417">
        <f t="shared" si="6"/>
        <v>71275.303000000014</v>
      </c>
      <c r="AI46" s="417">
        <f t="shared" si="7"/>
        <v>855303.63600000017</v>
      </c>
      <c r="AJ46" s="511">
        <f t="shared" si="8"/>
        <v>10455.51</v>
      </c>
      <c r="AK46" s="511">
        <f t="shared" si="9"/>
        <v>865759.14600000018</v>
      </c>
      <c r="AL46" s="417">
        <f t="shared" si="10"/>
        <v>865.75914600000021</v>
      </c>
      <c r="AM46" s="417">
        <f t="shared" si="11"/>
        <v>891.73192038000025</v>
      </c>
    </row>
    <row r="47" spans="2:39" s="447" customFormat="1" outlineLevel="1" x14ac:dyDescent="0.3">
      <c r="B47" s="1551" t="s">
        <v>562</v>
      </c>
      <c r="C47" s="1552"/>
      <c r="D47" s="442" t="s">
        <v>563</v>
      </c>
      <c r="E47" s="438">
        <f t="shared" ref="E47:V47" si="33">SUM(E48:E57)</f>
        <v>601125.11000000022</v>
      </c>
      <c r="F47" s="438">
        <f t="shared" si="33"/>
        <v>39608.550000000003</v>
      </c>
      <c r="G47" s="438">
        <f t="shared" si="33"/>
        <v>48537.659999999996</v>
      </c>
      <c r="H47" s="438">
        <f t="shared" si="33"/>
        <v>87983.060000000027</v>
      </c>
      <c r="I47" s="438">
        <f t="shared" si="33"/>
        <v>95633.170000000027</v>
      </c>
      <c r="J47" s="438">
        <f t="shared" si="33"/>
        <v>232153.89000000007</v>
      </c>
      <c r="K47" s="438">
        <f t="shared" si="33"/>
        <v>56343.210000000014</v>
      </c>
      <c r="L47" s="438">
        <f t="shared" si="33"/>
        <v>38157.86</v>
      </c>
      <c r="M47" s="438">
        <f t="shared" si="33"/>
        <v>73616.600000000006</v>
      </c>
      <c r="N47" s="438">
        <f t="shared" si="33"/>
        <v>168117.67000000004</v>
      </c>
      <c r="O47" s="438">
        <f t="shared" si="33"/>
        <v>77557.830000000016</v>
      </c>
      <c r="P47" s="438">
        <f t="shared" si="33"/>
        <v>10926.25</v>
      </c>
      <c r="Q47" s="438">
        <f t="shared" si="33"/>
        <v>38624.409999999996</v>
      </c>
      <c r="R47" s="438">
        <f t="shared" si="33"/>
        <v>127108.49</v>
      </c>
      <c r="S47" s="438">
        <f t="shared" si="33"/>
        <v>73745.06</v>
      </c>
      <c r="T47" s="438">
        <f t="shared" si="33"/>
        <v>0</v>
      </c>
      <c r="U47" s="438">
        <f t="shared" si="33"/>
        <v>0</v>
      </c>
      <c r="V47" s="438">
        <f t="shared" si="33"/>
        <v>73745.06</v>
      </c>
      <c r="W47" s="446" t="s">
        <v>43</v>
      </c>
      <c r="X47" s="438">
        <f t="shared" ref="X47:AF47" si="34">SUM(X48:X57)</f>
        <v>0</v>
      </c>
      <c r="Y47" s="438">
        <f t="shared" si="34"/>
        <v>0</v>
      </c>
      <c r="Z47" s="438">
        <f t="shared" si="34"/>
        <v>0</v>
      </c>
      <c r="AA47" s="438">
        <f t="shared" si="34"/>
        <v>0</v>
      </c>
      <c r="AB47" s="438">
        <f t="shared" si="34"/>
        <v>0</v>
      </c>
      <c r="AC47" s="438">
        <f t="shared" si="34"/>
        <v>0</v>
      </c>
      <c r="AD47" s="438">
        <f t="shared" si="34"/>
        <v>0</v>
      </c>
      <c r="AE47" s="438">
        <f t="shared" si="34"/>
        <v>0</v>
      </c>
      <c r="AF47" s="438">
        <f t="shared" si="34"/>
        <v>8854.92</v>
      </c>
      <c r="AH47" s="417">
        <f t="shared" si="6"/>
        <v>60112.51100000002</v>
      </c>
      <c r="AI47" s="417">
        <f t="shared" si="7"/>
        <v>721350.13200000022</v>
      </c>
      <c r="AJ47" s="511">
        <f t="shared" si="8"/>
        <v>8854.92</v>
      </c>
      <c r="AK47" s="511">
        <f t="shared" si="9"/>
        <v>730205.05200000026</v>
      </c>
      <c r="AL47" s="417">
        <f t="shared" si="10"/>
        <v>730.20505200000025</v>
      </c>
      <c r="AM47" s="417">
        <f t="shared" si="11"/>
        <v>752.11120356000026</v>
      </c>
    </row>
    <row r="48" spans="2:39" outlineLevel="2" x14ac:dyDescent="0.3">
      <c r="B48" s="458"/>
      <c r="C48" s="456" t="s">
        <v>564</v>
      </c>
      <c r="D48" s="450" t="s">
        <v>565</v>
      </c>
      <c r="E48" s="451">
        <f t="shared" si="16"/>
        <v>9697.7300000000014</v>
      </c>
      <c r="F48" s="451">
        <f>'[2]Facturi si Arierate - 04.03.20'!H20+'[2]Facturi si Arierate - 04.03.20'!H21+'[2]Facturi si Arierate - 04.03.20'!H22+'[2]Facturi si Arierate - 04.03.20'!H23+'[2]Facturi si Arierate - 04.03.20'!H24+'[2]Facturi si Arierate - 04.03.20'!H25+'[2]Facturi si Arierate - 04.03.20'!H28+'[2]Facturi si Arierate - 04.03.20'!H41</f>
        <v>3941.08</v>
      </c>
      <c r="G48" s="451">
        <f>'[2]Facturi si Arierate - 04.03.20'!H20</f>
        <v>3000</v>
      </c>
      <c r="H48" s="451">
        <f>'[2]Facturi si Arierate - 13.04.20'!H35+'[2]Facturi si Arierate - 13.04.20'!H92+'[2]Facturi si Arierate - 13.04.20'!H223</f>
        <v>1098.1600000000001</v>
      </c>
      <c r="I48" s="451">
        <f>'[2]Facturi si Arierate - 13.04.20'!H188+'[2]Facturi si Arierate - 13.04.20'!H228</f>
        <v>3991.67</v>
      </c>
      <c r="J48" s="451">
        <f>SUM(G48:I48)</f>
        <v>8089.83</v>
      </c>
      <c r="K48" s="451"/>
      <c r="L48" s="451">
        <f>'[2]Facturi si Arierate -27.05 2020'!H429</f>
        <v>214.2</v>
      </c>
      <c r="M48" s="451"/>
      <c r="N48" s="451">
        <f t="shared" ref="N48:N58" si="35">SUM(K48:M48)</f>
        <v>214.2</v>
      </c>
      <c r="O48" s="451">
        <f>'[2]Facturi si Arierate -04.08 2020'!H554</f>
        <v>33</v>
      </c>
      <c r="P48" s="451">
        <f>'[2]Facturi si Arierate -31.08 2020'!H668</f>
        <v>497.5</v>
      </c>
      <c r="Q48" s="451">
        <v>1013.2</v>
      </c>
      <c r="R48" s="451">
        <f t="shared" ref="R48:R57" si="36">SUM(O48:Q48)</f>
        <v>1543.7</v>
      </c>
      <c r="S48" s="451">
        <f>-150</f>
        <v>-150</v>
      </c>
      <c r="T48" s="451"/>
      <c r="U48" s="451"/>
      <c r="V48" s="451">
        <f t="shared" ref="V48:V57" si="37">SUM(S48:U48)</f>
        <v>-150</v>
      </c>
      <c r="W48" s="452" t="s">
        <v>43</v>
      </c>
      <c r="X48" s="451"/>
      <c r="Y48" s="460"/>
      <c r="Z48" s="460"/>
      <c r="AA48" s="460"/>
      <c r="AB48" s="460"/>
      <c r="AC48" s="460"/>
      <c r="AD48" s="460"/>
      <c r="AE48" s="460"/>
      <c r="AF48" s="460"/>
      <c r="AH48" s="417">
        <f t="shared" si="6"/>
        <v>969.77300000000014</v>
      </c>
      <c r="AI48" s="417">
        <f t="shared" si="7"/>
        <v>11637.276000000002</v>
      </c>
      <c r="AJ48" s="511">
        <f t="shared" si="8"/>
        <v>0</v>
      </c>
      <c r="AK48" s="511">
        <f t="shared" si="9"/>
        <v>11637.276000000002</v>
      </c>
      <c r="AL48" s="417">
        <f t="shared" si="10"/>
        <v>11.637276000000002</v>
      </c>
      <c r="AM48" s="417">
        <f t="shared" si="11"/>
        <v>11.986394280000003</v>
      </c>
    </row>
    <row r="49" spans="2:39" outlineLevel="2" x14ac:dyDescent="0.3">
      <c r="B49" s="458"/>
      <c r="C49" s="456" t="s">
        <v>566</v>
      </c>
      <c r="D49" s="450" t="s">
        <v>567</v>
      </c>
      <c r="E49" s="451">
        <f t="shared" si="16"/>
        <v>0</v>
      </c>
      <c r="F49" s="451"/>
      <c r="G49" s="451"/>
      <c r="H49" s="451"/>
      <c r="I49" s="451"/>
      <c r="J49" s="451">
        <f t="shared" ref="J49:J112" si="38">SUM(G49:I49)</f>
        <v>0</v>
      </c>
      <c r="K49" s="451"/>
      <c r="L49" s="451"/>
      <c r="M49" s="451"/>
      <c r="N49" s="451">
        <f t="shared" si="35"/>
        <v>0</v>
      </c>
      <c r="O49" s="451"/>
      <c r="P49" s="451"/>
      <c r="Q49" s="451"/>
      <c r="R49" s="451">
        <f t="shared" si="36"/>
        <v>0</v>
      </c>
      <c r="S49" s="451"/>
      <c r="T49" s="451"/>
      <c r="U49" s="451"/>
      <c r="V49" s="451">
        <f t="shared" si="37"/>
        <v>0</v>
      </c>
      <c r="W49" s="452" t="s">
        <v>43</v>
      </c>
      <c r="X49" s="451"/>
      <c r="Y49" s="460"/>
      <c r="Z49" s="460"/>
      <c r="AA49" s="460"/>
      <c r="AB49" s="460"/>
      <c r="AC49" s="460"/>
      <c r="AD49" s="460"/>
      <c r="AE49" s="460"/>
      <c r="AF49" s="460"/>
      <c r="AH49" s="417">
        <f t="shared" si="6"/>
        <v>0</v>
      </c>
      <c r="AI49" s="417">
        <f t="shared" si="7"/>
        <v>0</v>
      </c>
      <c r="AJ49" s="511">
        <f t="shared" si="8"/>
        <v>0</v>
      </c>
      <c r="AK49" s="511">
        <f t="shared" si="9"/>
        <v>0</v>
      </c>
      <c r="AL49" s="417">
        <f t="shared" si="10"/>
        <v>0</v>
      </c>
      <c r="AM49" s="417">
        <f t="shared" si="11"/>
        <v>0</v>
      </c>
    </row>
    <row r="50" spans="2:39" outlineLevel="2" x14ac:dyDescent="0.3">
      <c r="B50" s="458"/>
      <c r="C50" s="456" t="s">
        <v>568</v>
      </c>
      <c r="D50" s="450" t="s">
        <v>569</v>
      </c>
      <c r="E50" s="451">
        <f t="shared" si="16"/>
        <v>0</v>
      </c>
      <c r="F50" s="451"/>
      <c r="G50" s="451"/>
      <c r="H50" s="451"/>
      <c r="I50" s="451"/>
      <c r="J50" s="451">
        <f t="shared" si="38"/>
        <v>0</v>
      </c>
      <c r="K50" s="451"/>
      <c r="L50" s="451"/>
      <c r="M50" s="451"/>
      <c r="N50" s="451">
        <f t="shared" si="35"/>
        <v>0</v>
      </c>
      <c r="O50" s="451"/>
      <c r="P50" s="451"/>
      <c r="Q50" s="451"/>
      <c r="R50" s="451">
        <f t="shared" si="36"/>
        <v>0</v>
      </c>
      <c r="S50" s="451"/>
      <c r="T50" s="451"/>
      <c r="U50" s="451"/>
      <c r="V50" s="451">
        <f t="shared" si="37"/>
        <v>0</v>
      </c>
      <c r="W50" s="452" t="s">
        <v>43</v>
      </c>
      <c r="X50" s="451"/>
      <c r="Y50" s="460"/>
      <c r="Z50" s="460"/>
      <c r="AA50" s="460"/>
      <c r="AB50" s="460"/>
      <c r="AC50" s="460"/>
      <c r="AD50" s="460"/>
      <c r="AE50" s="460"/>
      <c r="AF50" s="460"/>
      <c r="AH50" s="417">
        <f t="shared" si="6"/>
        <v>0</v>
      </c>
      <c r="AI50" s="417">
        <f t="shared" si="7"/>
        <v>0</v>
      </c>
      <c r="AJ50" s="511">
        <f t="shared" si="8"/>
        <v>0</v>
      </c>
      <c r="AK50" s="511">
        <f t="shared" si="9"/>
        <v>0</v>
      </c>
      <c r="AL50" s="417">
        <f t="shared" si="10"/>
        <v>0</v>
      </c>
      <c r="AM50" s="417">
        <f t="shared" si="11"/>
        <v>0</v>
      </c>
    </row>
    <row r="51" spans="2:39" outlineLevel="2" x14ac:dyDescent="0.3">
      <c r="B51" s="458"/>
      <c r="C51" s="456" t="s">
        <v>570</v>
      </c>
      <c r="D51" s="450" t="s">
        <v>571</v>
      </c>
      <c r="E51" s="451">
        <f t="shared" si="16"/>
        <v>999.43</v>
      </c>
      <c r="F51" s="451"/>
      <c r="G51" s="451"/>
      <c r="H51" s="451"/>
      <c r="I51" s="451">
        <f>'[2]Facturi si Arierate -17.03 2020'!H150</f>
        <v>999.43</v>
      </c>
      <c r="J51" s="451">
        <f t="shared" si="38"/>
        <v>999.43</v>
      </c>
      <c r="K51" s="451"/>
      <c r="L51" s="451"/>
      <c r="M51" s="451"/>
      <c r="N51" s="451">
        <f t="shared" si="35"/>
        <v>0</v>
      </c>
      <c r="O51" s="451"/>
      <c r="P51" s="451"/>
      <c r="Q51" s="451"/>
      <c r="R51" s="451">
        <f t="shared" si="36"/>
        <v>0</v>
      </c>
      <c r="S51" s="451"/>
      <c r="T51" s="451"/>
      <c r="U51" s="451"/>
      <c r="V51" s="451">
        <f t="shared" si="37"/>
        <v>0</v>
      </c>
      <c r="W51" s="452" t="s">
        <v>43</v>
      </c>
      <c r="X51" s="451"/>
      <c r="Y51" s="460"/>
      <c r="Z51" s="460"/>
      <c r="AA51" s="460"/>
      <c r="AB51" s="460"/>
      <c r="AC51" s="460"/>
      <c r="AD51" s="460"/>
      <c r="AE51" s="460"/>
      <c r="AF51" s="460"/>
      <c r="AH51" s="417">
        <f t="shared" si="6"/>
        <v>99.942999999999998</v>
      </c>
      <c r="AI51" s="417">
        <f t="shared" si="7"/>
        <v>1199.316</v>
      </c>
      <c r="AJ51" s="511">
        <f t="shared" si="8"/>
        <v>0</v>
      </c>
      <c r="AK51" s="511">
        <f t="shared" si="9"/>
        <v>1199.316</v>
      </c>
      <c r="AL51" s="417">
        <f t="shared" si="10"/>
        <v>1.199316</v>
      </c>
      <c r="AM51" s="417">
        <f t="shared" si="11"/>
        <v>1.23529548</v>
      </c>
    </row>
    <row r="52" spans="2:39" outlineLevel="2" x14ac:dyDescent="0.3">
      <c r="B52" s="458"/>
      <c r="C52" s="456" t="s">
        <v>572</v>
      </c>
      <c r="D52" s="450" t="s">
        <v>573</v>
      </c>
      <c r="E52" s="451">
        <f t="shared" si="16"/>
        <v>0</v>
      </c>
      <c r="F52" s="451"/>
      <c r="G52" s="451"/>
      <c r="H52" s="451"/>
      <c r="I52" s="451"/>
      <c r="J52" s="451">
        <f t="shared" si="38"/>
        <v>0</v>
      </c>
      <c r="K52" s="451"/>
      <c r="L52" s="451"/>
      <c r="M52" s="451"/>
      <c r="N52" s="451">
        <f t="shared" si="35"/>
        <v>0</v>
      </c>
      <c r="O52" s="451"/>
      <c r="P52" s="451"/>
      <c r="Q52" s="451"/>
      <c r="R52" s="451">
        <f t="shared" si="36"/>
        <v>0</v>
      </c>
      <c r="S52" s="451"/>
      <c r="T52" s="451"/>
      <c r="U52" s="451"/>
      <c r="V52" s="451">
        <f t="shared" si="37"/>
        <v>0</v>
      </c>
      <c r="W52" s="452" t="s">
        <v>43</v>
      </c>
      <c r="X52" s="451"/>
      <c r="Y52" s="460"/>
      <c r="Z52" s="460"/>
      <c r="AA52" s="460"/>
      <c r="AB52" s="460"/>
      <c r="AC52" s="460"/>
      <c r="AD52" s="460"/>
      <c r="AE52" s="460"/>
      <c r="AF52" s="460"/>
      <c r="AH52" s="417">
        <f t="shared" si="6"/>
        <v>0</v>
      </c>
      <c r="AI52" s="417">
        <f t="shared" si="7"/>
        <v>0</v>
      </c>
      <c r="AJ52" s="511">
        <f t="shared" si="8"/>
        <v>0</v>
      </c>
      <c r="AK52" s="511">
        <f t="shared" si="9"/>
        <v>0</v>
      </c>
      <c r="AL52" s="417">
        <f t="shared" si="10"/>
        <v>0</v>
      </c>
      <c r="AM52" s="417">
        <f t="shared" si="11"/>
        <v>0</v>
      </c>
    </row>
    <row r="53" spans="2:39" outlineLevel="2" x14ac:dyDescent="0.3">
      <c r="B53" s="458"/>
      <c r="C53" s="456" t="s">
        <v>574</v>
      </c>
      <c r="D53" s="450" t="s">
        <v>575</v>
      </c>
      <c r="E53" s="451">
        <f t="shared" si="16"/>
        <v>0</v>
      </c>
      <c r="F53" s="451"/>
      <c r="G53" s="451"/>
      <c r="H53" s="451"/>
      <c r="I53" s="451"/>
      <c r="J53" s="451">
        <f t="shared" si="38"/>
        <v>0</v>
      </c>
      <c r="K53" s="451"/>
      <c r="L53" s="451"/>
      <c r="M53" s="451"/>
      <c r="N53" s="451">
        <f t="shared" si="35"/>
        <v>0</v>
      </c>
      <c r="O53" s="451"/>
      <c r="P53" s="451"/>
      <c r="Q53" s="451"/>
      <c r="R53" s="451">
        <f t="shared" si="36"/>
        <v>0</v>
      </c>
      <c r="S53" s="451"/>
      <c r="T53" s="451"/>
      <c r="U53" s="451"/>
      <c r="V53" s="451">
        <f t="shared" si="37"/>
        <v>0</v>
      </c>
      <c r="W53" s="452" t="s">
        <v>43</v>
      </c>
      <c r="X53" s="451"/>
      <c r="Y53" s="460"/>
      <c r="Z53" s="460"/>
      <c r="AA53" s="460"/>
      <c r="AB53" s="460"/>
      <c r="AC53" s="460"/>
      <c r="AD53" s="460"/>
      <c r="AE53" s="460"/>
      <c r="AF53" s="460"/>
      <c r="AH53" s="417">
        <f t="shared" si="6"/>
        <v>0</v>
      </c>
      <c r="AI53" s="417">
        <f t="shared" si="7"/>
        <v>0</v>
      </c>
      <c r="AJ53" s="511">
        <f t="shared" si="8"/>
        <v>0</v>
      </c>
      <c r="AK53" s="511">
        <f t="shared" si="9"/>
        <v>0</v>
      </c>
      <c r="AL53" s="417">
        <f t="shared" si="10"/>
        <v>0</v>
      </c>
      <c r="AM53" s="417">
        <f t="shared" si="11"/>
        <v>0</v>
      </c>
    </row>
    <row r="54" spans="2:39" outlineLevel="2" x14ac:dyDescent="0.3">
      <c r="B54" s="458"/>
      <c r="C54" s="456" t="s">
        <v>576</v>
      </c>
      <c r="D54" s="450" t="s">
        <v>577</v>
      </c>
      <c r="E54" s="451">
        <f t="shared" si="16"/>
        <v>0</v>
      </c>
      <c r="F54" s="451"/>
      <c r="G54" s="451"/>
      <c r="H54" s="451"/>
      <c r="I54" s="451"/>
      <c r="J54" s="451">
        <f t="shared" si="38"/>
        <v>0</v>
      </c>
      <c r="K54" s="451"/>
      <c r="L54" s="451"/>
      <c r="M54" s="451"/>
      <c r="N54" s="451">
        <f t="shared" si="35"/>
        <v>0</v>
      </c>
      <c r="O54" s="451"/>
      <c r="P54" s="451"/>
      <c r="Q54" s="451"/>
      <c r="R54" s="451">
        <f t="shared" si="36"/>
        <v>0</v>
      </c>
      <c r="S54" s="451"/>
      <c r="T54" s="451"/>
      <c r="U54" s="451"/>
      <c r="V54" s="451">
        <f t="shared" si="37"/>
        <v>0</v>
      </c>
      <c r="W54" s="452" t="s">
        <v>43</v>
      </c>
      <c r="X54" s="451"/>
      <c r="Y54" s="460"/>
      <c r="Z54" s="460"/>
      <c r="AA54" s="460"/>
      <c r="AB54" s="460"/>
      <c r="AC54" s="460"/>
      <c r="AD54" s="460"/>
      <c r="AE54" s="460"/>
      <c r="AF54" s="460"/>
      <c r="AH54" s="417">
        <f t="shared" si="6"/>
        <v>0</v>
      </c>
      <c r="AI54" s="417">
        <f t="shared" si="7"/>
        <v>0</v>
      </c>
      <c r="AJ54" s="511">
        <f t="shared" si="8"/>
        <v>0</v>
      </c>
      <c r="AK54" s="511">
        <f t="shared" si="9"/>
        <v>0</v>
      </c>
      <c r="AL54" s="417">
        <f t="shared" si="10"/>
        <v>0</v>
      </c>
      <c r="AM54" s="417">
        <f t="shared" si="11"/>
        <v>0</v>
      </c>
    </row>
    <row r="55" spans="2:39" outlineLevel="2" x14ac:dyDescent="0.3">
      <c r="B55" s="458"/>
      <c r="C55" s="456" t="s">
        <v>578</v>
      </c>
      <c r="D55" s="450" t="s">
        <v>579</v>
      </c>
      <c r="E55" s="451">
        <f t="shared" si="16"/>
        <v>0</v>
      </c>
      <c r="F55" s="451"/>
      <c r="G55" s="451"/>
      <c r="H55" s="451"/>
      <c r="I55" s="451"/>
      <c r="J55" s="451">
        <f t="shared" si="38"/>
        <v>0</v>
      </c>
      <c r="K55" s="451"/>
      <c r="L55" s="451"/>
      <c r="M55" s="451"/>
      <c r="N55" s="451">
        <f t="shared" si="35"/>
        <v>0</v>
      </c>
      <c r="O55" s="451"/>
      <c r="P55" s="451"/>
      <c r="Q55" s="451"/>
      <c r="R55" s="451">
        <f t="shared" si="36"/>
        <v>0</v>
      </c>
      <c r="S55" s="451"/>
      <c r="T55" s="451"/>
      <c r="U55" s="451"/>
      <c r="V55" s="451">
        <f t="shared" si="37"/>
        <v>0</v>
      </c>
      <c r="W55" s="452" t="s">
        <v>43</v>
      </c>
      <c r="X55" s="451"/>
      <c r="Y55" s="460"/>
      <c r="Z55" s="460"/>
      <c r="AA55" s="460"/>
      <c r="AB55" s="460"/>
      <c r="AC55" s="460"/>
      <c r="AD55" s="460"/>
      <c r="AE55" s="460"/>
      <c r="AF55" s="460"/>
      <c r="AH55" s="417">
        <f t="shared" si="6"/>
        <v>0</v>
      </c>
      <c r="AI55" s="417">
        <f t="shared" si="7"/>
        <v>0</v>
      </c>
      <c r="AJ55" s="511">
        <f t="shared" si="8"/>
        <v>0</v>
      </c>
      <c r="AK55" s="511">
        <f t="shared" si="9"/>
        <v>0</v>
      </c>
      <c r="AL55" s="417">
        <f t="shared" si="10"/>
        <v>0</v>
      </c>
      <c r="AM55" s="417">
        <f t="shared" si="11"/>
        <v>0</v>
      </c>
    </row>
    <row r="56" spans="2:39" outlineLevel="2" x14ac:dyDescent="0.3">
      <c r="B56" s="458"/>
      <c r="C56" s="461" t="s">
        <v>580</v>
      </c>
      <c r="D56" s="450" t="s">
        <v>581</v>
      </c>
      <c r="E56" s="451">
        <f>J56+N56+R56+V56</f>
        <v>1190</v>
      </c>
      <c r="F56" s="451"/>
      <c r="G56" s="462"/>
      <c r="H56" s="462"/>
      <c r="I56" s="462"/>
      <c r="J56" s="451">
        <f t="shared" si="38"/>
        <v>0</v>
      </c>
      <c r="K56" s="463">
        <f>'[2]Facturi si Arierate -04.05 2020'!H332</f>
        <v>1190</v>
      </c>
      <c r="L56" s="462"/>
      <c r="M56" s="462"/>
      <c r="N56" s="451">
        <f t="shared" si="35"/>
        <v>1190</v>
      </c>
      <c r="O56" s="462"/>
      <c r="P56" s="462"/>
      <c r="Q56" s="462"/>
      <c r="R56" s="462">
        <f t="shared" si="36"/>
        <v>0</v>
      </c>
      <c r="S56" s="462"/>
      <c r="T56" s="462"/>
      <c r="U56" s="462"/>
      <c r="V56" s="451">
        <f t="shared" si="37"/>
        <v>0</v>
      </c>
      <c r="W56" s="452" t="s">
        <v>43</v>
      </c>
      <c r="X56" s="462"/>
      <c r="Y56" s="460"/>
      <c r="Z56" s="460"/>
      <c r="AA56" s="460"/>
      <c r="AB56" s="460"/>
      <c r="AC56" s="460"/>
      <c r="AD56" s="460"/>
      <c r="AE56" s="460"/>
      <c r="AF56" s="460"/>
      <c r="AH56" s="417">
        <f t="shared" si="6"/>
        <v>119</v>
      </c>
      <c r="AI56" s="417">
        <f t="shared" si="7"/>
        <v>1428</v>
      </c>
      <c r="AJ56" s="511">
        <f t="shared" si="8"/>
        <v>0</v>
      </c>
      <c r="AK56" s="511">
        <f t="shared" si="9"/>
        <v>1428</v>
      </c>
      <c r="AL56" s="417">
        <f t="shared" si="10"/>
        <v>1.4279999999999999</v>
      </c>
      <c r="AM56" s="417">
        <f t="shared" si="11"/>
        <v>1.4708399999999999</v>
      </c>
    </row>
    <row r="57" spans="2:39" outlineLevel="2" x14ac:dyDescent="0.3">
      <c r="B57" s="458"/>
      <c r="C57" s="456" t="s">
        <v>582</v>
      </c>
      <c r="D57" s="450" t="s">
        <v>583</v>
      </c>
      <c r="E57" s="451">
        <f t="shared" si="16"/>
        <v>589237.95000000019</v>
      </c>
      <c r="F57" s="451">
        <f>'[2]Facturi si Arierate - 04.03.20'!H26+'[2]Facturi si Arierate - 04.03.20'!H27+'[2]Facturi si Arierate - 04.03.20'!H45+'[2]Facturi si Arierate - 04.03.20'!H63+'[2]Facturi si Arierate - 04.03.20'!H64+'[2]Facturi si Arierate - 04.03.20'!H74+'[2]Facturi si Arierate - 04.03.20'!H76+'[2]Facturi si Arierate - 04.03.20'!H77</f>
        <v>35667.47</v>
      </c>
      <c r="G57" s="463">
        <f>'[2]Facturi si Arierate - 04.03.20'!H26+'[2]Facturi si Arierate - 04.03.20'!H27+'[2]Facturi si Arierate - 04.03.20'!H45+'[2]Facturi si Arierate - 04.03.20'!H63+'[2]Facturi si Arierate - 04.03.20'!H64+'[2]Facturi si Arierate - 04.03.20'!H74+'[2]Facturi si Arierate - 04.03.20'!H76+'[2]Facturi si Arierate - 04.03.20'!H77+'[2]Facturi si Arierate - 04.03.20'!H80+'[2]Facturi si Arierate - 04.03.20'!H82+'[2]Facturi si Arierate - 04.03.20'!H87+'[2]Facturi si Arierate - 04.03.20'!H89+'[2]Facturi si Arierate - 04.03.20'!H92+'[2]Facturi si Arierate - 04.03.20'!H105+'[2]Facturi si Arierate - 04.03.20'!H115+'[2]Facturi si Arierate - 04.03.20'!H116+'[2]Facturi si Arierate - 04.03.20'!H120+'[2]Facturi si Arierate - 04.03.20'!H132+'[2]Facturi si Arierate - 04.03.20'!H133+'[2]Facturi si Arierate - 04.03.20'!H136+'[2]Facturi si Arierate - 04.03.20'!H137+'[2]Facturi si Arierate - 04.03.20'!H138+'[2]Facturi si Arierate - 04.03.20'!H141+'[2]Facturi si Arierate - 04.03.20'!H142+'[2]Facturi si Arierate - 04.03.20'!H146+'[2]Facturi si Arierate - 04.03.20'!H149+'[2]Facturi si Arierate - 04.03.20'!H150+'[2]Facturi si Arierate - 04.03.20'!H153+'[2]Facturi si Arierate - 04.03.20'!H157+'[2]Facturi si Arierate - 04.03.20'!H163-29.99</f>
        <v>45537.659999999996</v>
      </c>
      <c r="H57" s="463">
        <v>86884.900000000023</v>
      </c>
      <c r="I57" s="463">
        <f>'[2]Facturi si Arierate -31 mar 20'!H165+'[2]Facturi si Arierate -31 mar 20'!H179+'[2]Facturi si Arierate -31 mar 20'!H237+'[2]Facturi si Arierate -31 mar 20'!H244+'[2]Facturi si Arierate -31 mar 20'!H245+'[2]Facturi si Arierate -31 mar 20'!H253+'[2]Facturi si Arierate -31 mar 20'!H254+'[2]Facturi si Arierate -31 mar 20'!H255+'[2]Facturi si Arierate -31 mar 20'!H256+'[2]Facturi si Arierate -31 mar 20'!H257+'[2]Facturi si Arierate -31 mar 20'!H258+'[2]Facturi si Arierate -31 mar 20'!H261+'[2]Facturi si Arierate -31 mar 20'!H265+'[2]Facturi si Arierate -31 mar 20'!H266+'[2]Facturi si Arierate -31 mar 20'!H270+'[2]Facturi si Arierate -31 mar 20'!H272+'[2]Facturi si Arierate -31 mar 20'!H273+'[2]Facturi si Arierate -31 mar 20'!H276+'[2]Facturi si Arierate -31 mar 20'!H277+'[2]Facturi si Arierate -31 mar 20'!H280+'[2]Facturi si Arierate -31 mar 20'!H281+'[2]Facturi si Arierate -31 mar 20'!H282+'[2]Facturi si Arierate -31 mar 20'!H283+'[2]Facturi si Arierate -31 mar 20'!H284+'[2]Facturi si Arierate -31 mar 20'!H285+'[2]Facturi si Arierate -31 mar 20'!H286+'[2]Facturi si Arierate -31 mar 20'!H287+'[2]Facturi si Arierate -31 mar 20'!H288+'[2]Facturi si Arierate -31 mar 20'!H289+'[2]Facturi si Arierate -31 mar 20'!H291+'[2]Facturi si Arierate -31 mar 20'!H292+'[2]Facturi si Arierate -31 mar 20'!H295+'[2]Facturi si Arierate -31 mar 20'!H296+'[2]Facturi si Arierate -31 mar 20'!H299+'[2]Facturi si Arierate -31 mar 20'!H300+'[2]Facturi si Arierate -31 mar 20'!H309+'[2]Facturi si Arierate -31 mar 20'!H310+'[2]Facturi si Arierate -31 mar 20'!H318+'[2]Facturi si Arierate -31 mar 20'!H319+'[2]Facturi si Arierate -31 mar 20'!H322</f>
        <v>90642.070000000022</v>
      </c>
      <c r="J57" s="451">
        <f t="shared" si="38"/>
        <v>223064.63000000006</v>
      </c>
      <c r="K57" s="463">
        <f>'[2]Facturi si Arierate -04.05 2020'!H312+'[2]Facturi si Arierate -04.05 2020'!H320+'[2]Facturi si Arierate -04.05 2020'!H323+'[2]Facturi si Arierate -04.05 2020'!H325+'[2]Facturi si Arierate -04.05 2020'!H326+'[2]Facturi si Arierate -04.05 2020'!H327+'[2]Facturi si Arierate -04.05 2020'!H336+'[2]Facturi si Arierate -04.05 2020'!H337+'[2]Facturi si Arierate -04.05 2020'!H341+'[2]Facturi si Arierate -04.05 2020'!H342+'[2]Facturi si Arierate -04.05 2020'!H346+'[2]Facturi si Arierate -04.05 2020'!H348+'[2]Facturi si Arierate -04.05 2020'!H349+'[2]Facturi si Arierate -04.05 2020'!H350+'[2]Facturi si Arierate -04.05 2020'!H354+'[2]Facturi si Arierate -04.05 2020'!H355+'[2]Facturi si Arierate -04.05 2020'!H357+'[2]Facturi si Arierate -04.05 2020'!H365+'[2]Facturi si Arierate -04.05 2020'!H366+'[2]Facturi si Arierate -04.05 2020'!H367+'[2]Facturi si Arierate -04.05 2020'!H368+'[2]Facturi si Arierate -04.05 2020'!H373+'[2]Facturi si Arierate -04.05 2020'!H375</f>
        <v>55153.210000000014</v>
      </c>
      <c r="L57" s="463">
        <f>'[2]Facturi si Arierate -27.05 2020'!H218+'[2]Facturi si Arierate -27.05 2020'!H233+'[2]Facturi si Arierate -27.05 2020'!H236+'[2]Facturi si Arierate -27.05 2020'!H331+'[2]Facturi si Arierate -27.05 2020'!H334+'[2]Facturi si Arierate -27.05 2020'!H335+'[2]Facturi si Arierate -27.05 2020'!H359+'[2]Facturi si Arierate -27.05 2020'!H364+'[2]Facturi si Arierate -27.05 2020'!H369+'[2]Facturi si Arierate -27.05 2020'!H376+'[2]Facturi si Arierate -27.05 2020'!H379+'[2]Facturi si Arierate -27.05 2020'!H380+'[2]Facturi si Arierate -27.05 2020'!H384+'[2]Facturi si Arierate -27.05 2020'!H386+'[2]Facturi si Arierate -27.05 2020'!H392+'[2]Facturi si Arierate -27.05 2020'!H395+'[2]Facturi si Arierate -27.05 2020'!H398+'[2]Facturi si Arierate -27.05 2020'!H402+'[2]Facturi si Arierate -27.05 2020'!H403+'[2]Facturi si Arierate -27.05 2020'!H404+'[2]Facturi si Arierate -27.05 2020'!H407+'[2]Facturi si Arierate -27.05 2020'!H408+'[2]Facturi si Arierate -27.05 2020'!H411+'[2]Facturi si Arierate -27.05 2020'!H413+'[2]Facturi si Arierate -27.05 2020'!H417+'[2]Facturi si Arierate -27.05 2020'!H420+'[2]Facturi si Arierate -27.05 2020'!H421+'[2]Facturi si Arierate -27.05 2020'!H422+'[2]Facturi si Arierate -27.05 2020'!H423+'[2]Facturi si Arierate -27.05 2020'!H424+'[2]Facturi si Arierate -27.05 2020'!H426+'[2]Facturi si Arierate -27.05 2020'!H427+'[2]Facturi si Arierate -27.05 2020'!H428+477.79</f>
        <v>37943.660000000003</v>
      </c>
      <c r="M57" s="463">
        <f>'[2]Facturi si Arierate -30 iu 2020'!H359+'[2]Facturi si Arierate -30 iu 2020'!H360+'[2]Facturi si Arierate -30 iu 2020'!H384+'[2]Facturi si Arierate -30 iu 2020'!H396+'[2]Facturi si Arierate -30 iu 2020'!H432+'[2]Facturi si Arierate -30 iu 2020'!H440+'[2]Facturi si Arierate -30 iu 2020'!H446+'[2]Facturi si Arierate -30 iu 2020'!H449+'[2]Facturi si Arierate -30 iu 2020'!H453+'[2]Facturi si Arierate -30 iu 2020'!H454+'[2]Facturi si Arierate -30 iu 2020'!H458+'[2]Facturi si Arierate -30 iu 2020'!H459+'[2]Facturi si Arierate -30 iu 2020'!H460+'[2]Facturi si Arierate -30 iu 2020'!H462+'[2]Facturi si Arierate -30 iu 2020'!H463+'[2]Facturi si Arierate -30 iu 2020'!H466+'[2]Facturi si Arierate -30 iu 2020'!H468+'[2]Facturi si Arierate -30 iu 2020'!H469+'[2]Facturi si Arierate -30 iu 2020'!H470+'[2]Facturi si Arierate -30 iu 2020'!H472+'[2]Facturi si Arierate -30 iu 2020'!H473+'[2]Facturi si Arierate -30 iu 2020'!H477+'[2]Facturi si Arierate -30 iu 2020'!H478+'[2]Facturi si Arierate -30 iu 2020'!H482+'[2]Facturi si Arierate -30 iu 2020'!H489+'[2]Facturi si Arierate -30 iu 2020'!H490+'[2]Facturi si Arierate -30 iu 2020'!H491+'[2]Facturi si Arierate -30 iu 2020'!H492</f>
        <v>73616.600000000006</v>
      </c>
      <c r="N57" s="451">
        <f t="shared" si="35"/>
        <v>166713.47000000003</v>
      </c>
      <c r="O57" s="463">
        <f>'[2]Facturi si Arierate -12.08. 20'!H493+'[2]Facturi si Arierate -12.08. 20'!H497+'[2]Facturi si Arierate -12.08. 20'!H498+'[2]Facturi si Arierate -12.08. 20'!H509+'[2]Facturi si Arierate -12.08. 20'!H510+'[2]Facturi si Arierate -12.08. 20'!H514+'[2]Facturi si Arierate -12.08. 20'!H515+'[2]Facturi si Arierate -12.08. 20'!H516+'[2]Facturi si Arierate -12.08. 20'!H518+'[2]Facturi si Arierate -12.08. 20'!H519+'[2]Facturi si Arierate -12.08. 20'!H523+'[2]Facturi si Arierate -12.08. 20'!H529+'[2]Facturi si Arierate -12.08. 20'!H530+'[2]Facturi si Arierate -12.08. 20'!H532+'[2]Facturi si Arierate -12.08. 20'!H534+'[2]Facturi si Arierate -12.08. 20'!H535+'[2]Facturi si Arierate -12.08. 20'!H536+'[2]Facturi si Arierate -12.08. 20'!H537+'[2]Facturi si Arierate -12.08. 20'!H542+'[2]Facturi si Arierate -12.08. 20'!H549+'[2]Facturi si Arierate -12.08. 20'!H550+'[2]Facturi si Arierate -12.08. 20'!H551+'[2]Facturi si Arierate -12.08. 20'!H553+'[2]Facturi si Arierate -12.08. 20'!H570+'[2]Facturi si Arierate -12.08. 20'!H571</f>
        <v>77524.830000000016</v>
      </c>
      <c r="P57" s="463">
        <f>'[2]Facturi si Arierate -31.08 2020'!H552+'[2]Facturi si Arierate -31.08 2020'!H559+'[2]Facturi si Arierate -31.08 2020'!H563+'[2]Facturi si Arierate -31.08 2020'!H586+'[2]Facturi si Arierate -31.08 2020'!H587+'[2]Facturi si Arierate -31.08 2020'!H590+'[2]Facturi si Arierate -31.08 2020'!H606+'[2]Facturi si Arierate -31.08 2020'!H607+'[2]Facturi si Arierate -31.08 2020'!H608+'[2]Facturi si Arierate -31.08 2020'!H609+'[2]Facturi si Arierate -31.08 2020'!H623+'[2]Facturi si Arierate -31.08 2020'!H624+'[2]Facturi si Arierate -31.08 2020'!H627+'[2]Facturi si Arierate -31.08 2020'!H645+'[2]Facturi si Arierate -31.08 2020'!H657+'[2]Facturi si Arierate -31.08 2020'!H667+'[2]Facturi si Arierate -31.08 2020'!H669+'[2]Facturi si Arierate -31.08 2020'!H670+'[2]Facturi si Arierate -31.08 2020'!H671+'[2]Facturi si Arierate -31.08 2020'!H672</f>
        <v>10428.75</v>
      </c>
      <c r="Q57" s="463">
        <v>37611.21</v>
      </c>
      <c r="R57" s="451">
        <f t="shared" si="36"/>
        <v>125564.79000000001</v>
      </c>
      <c r="S57" s="463">
        <f>'[2]Facturi si Arierate - 4.11.2020'!H686+'[2]Facturi si Arierate - 4.11.2020'!H691+'[2]Facturi si Arierate - 4.11.2020'!H692+'[2]Facturi si Arierate - 4.11.2020'!H710+'[2]Facturi si Arierate - 4.11.2020'!H712+'[2]Facturi si Arierate - 4.11.2020'!H742+'[2]Facturi si Arierate - 4.11.2020'!H743+'[2]Facturi si Arierate - 4.11.2020'!H744+'[2]Facturi si Arierate - 4.11.2020'!H746+'[2]Facturi si Arierate - 4.11.2020'!H752+'[2]Facturi si Arierate - 4.11.2020'!H756+'[2]Facturi si Arierate - 4.11.2020'!H757+'[2]Facturi si Arierate - 4.11.2020'!H758+'[2]Facturi si Arierate - 4.11.2020'!H759+'[2]Facturi si Arierate - 4.11.2020'!H760+'[2]Facturi si Arierate - 4.11.2020'!H761+'[2]Facturi si Arierate - 4.11.2020'!H763+'[2]Facturi si Arierate - 4.11.2020'!H764+'[2]Facturi si Arierate - 4.11.2020'!H770+'[2]Facturi si Arierate - 4.11.2020'!H771+'[2]Facturi si Arierate - 4.11.2020'!H779+'[2]Facturi si Arierate - 4.11.2020'!H786+'[2]Facturi si Arierate - 4.11.2020'!H788+'[2]Facturi si Arierate - 4.11.2020'!H790+'[2]Facturi si Arierate - 4.11.2020'!H794+'[2]Facturi si Arierate - 4.11.2020'!H795+'[2]Facturi si Arierate - 4.11.2020'!H797+'[2]Facturi si Arierate - 4.11.2020'!H798+'[2]Facturi si Arierate - 4.11.2020'!H800+'[2]Facturi si Arierate - 4.11.2020'!H801+'[2]Facturi si Arierate - 4.11.2020'!H815+'[2]Facturi si Arierate - 4.11.2020'!H822+'[2]Facturi si Arierate - 4.11.2020'!H825</f>
        <v>73895.06</v>
      </c>
      <c r="T57" s="463"/>
      <c r="U57" s="463"/>
      <c r="V57" s="451">
        <f t="shared" si="37"/>
        <v>73895.06</v>
      </c>
      <c r="W57" s="452" t="s">
        <v>43</v>
      </c>
      <c r="X57" s="463"/>
      <c r="Y57" s="460"/>
      <c r="Z57" s="460"/>
      <c r="AA57" s="460"/>
      <c r="AB57" s="460"/>
      <c r="AC57" s="460"/>
      <c r="AD57" s="460"/>
      <c r="AE57" s="460"/>
      <c r="AF57" s="460">
        <f>'[2]Facturi si Arierate - 4.11.2020'!H832+'[2]Facturi si Arierate - 4.11.2020'!H833+'[2]Facturi si Arierate - 4.11.2020'!H835+'[2]Facturi si Arierate - 4.11.2020'!H836</f>
        <v>8854.92</v>
      </c>
      <c r="AH57" s="417">
        <f t="shared" si="6"/>
        <v>58923.79500000002</v>
      </c>
      <c r="AI57" s="417">
        <f t="shared" si="7"/>
        <v>707085.54000000027</v>
      </c>
      <c r="AJ57" s="511">
        <f t="shared" si="8"/>
        <v>8854.92</v>
      </c>
      <c r="AK57" s="511">
        <f t="shared" si="9"/>
        <v>715940.46000000031</v>
      </c>
      <c r="AL57" s="417">
        <f t="shared" si="10"/>
        <v>715.94046000000026</v>
      </c>
      <c r="AM57" s="417">
        <f t="shared" si="11"/>
        <v>737.41867380000031</v>
      </c>
    </row>
    <row r="58" spans="2:39" s="447" customFormat="1" outlineLevel="1" x14ac:dyDescent="0.3">
      <c r="B58" s="1551" t="s">
        <v>584</v>
      </c>
      <c r="C58" s="1552"/>
      <c r="D58" s="442" t="s">
        <v>585</v>
      </c>
      <c r="E58" s="464">
        <f t="shared" si="16"/>
        <v>0</v>
      </c>
      <c r="F58" s="438"/>
      <c r="G58" s="462"/>
      <c r="H58" s="462"/>
      <c r="I58" s="462"/>
      <c r="J58" s="451">
        <f t="shared" si="38"/>
        <v>0</v>
      </c>
      <c r="K58" s="462"/>
      <c r="L58" s="462"/>
      <c r="M58" s="462"/>
      <c r="N58" s="451">
        <f t="shared" si="35"/>
        <v>0</v>
      </c>
      <c r="O58" s="462"/>
      <c r="P58" s="462"/>
      <c r="Q58" s="462"/>
      <c r="R58" s="462"/>
      <c r="S58" s="462"/>
      <c r="T58" s="462"/>
      <c r="U58" s="462"/>
      <c r="V58" s="462"/>
      <c r="W58" s="446" t="s">
        <v>43</v>
      </c>
      <c r="X58" s="462"/>
      <c r="Y58" s="460"/>
      <c r="Z58" s="460"/>
      <c r="AA58" s="460"/>
      <c r="AB58" s="460"/>
      <c r="AC58" s="460"/>
      <c r="AD58" s="460"/>
      <c r="AE58" s="460"/>
      <c r="AF58" s="460"/>
      <c r="AH58" s="417">
        <f t="shared" si="6"/>
        <v>0</v>
      </c>
      <c r="AI58" s="417">
        <f t="shared" si="7"/>
        <v>0</v>
      </c>
      <c r="AJ58" s="511">
        <f t="shared" si="8"/>
        <v>0</v>
      </c>
      <c r="AK58" s="511">
        <f t="shared" si="9"/>
        <v>0</v>
      </c>
      <c r="AL58" s="417">
        <f t="shared" si="10"/>
        <v>0</v>
      </c>
      <c r="AM58" s="417">
        <f t="shared" si="11"/>
        <v>0</v>
      </c>
    </row>
    <row r="59" spans="2:39" s="447" customFormat="1" outlineLevel="1" collapsed="1" x14ac:dyDescent="0.3">
      <c r="B59" s="1551" t="s">
        <v>586</v>
      </c>
      <c r="C59" s="1552"/>
      <c r="D59" s="442" t="s">
        <v>587</v>
      </c>
      <c r="E59" s="438">
        <f t="shared" ref="E59" si="39">SUM(J59:V59)</f>
        <v>0</v>
      </c>
      <c r="F59" s="438">
        <f>SUM(F60+F61)</f>
        <v>0</v>
      </c>
      <c r="G59" s="438">
        <f t="shared" ref="G59:I59" si="40">SUM(G60:G61)</f>
        <v>0</v>
      </c>
      <c r="H59" s="438">
        <f t="shared" si="40"/>
        <v>0</v>
      </c>
      <c r="I59" s="438">
        <f t="shared" si="40"/>
        <v>0</v>
      </c>
      <c r="J59" s="451">
        <f t="shared" si="38"/>
        <v>0</v>
      </c>
      <c r="K59" s="438">
        <f t="shared" ref="K59:V59" si="41">SUM(K60:K61)</f>
        <v>0</v>
      </c>
      <c r="L59" s="438">
        <f t="shared" si="41"/>
        <v>0</v>
      </c>
      <c r="M59" s="438">
        <f t="shared" si="41"/>
        <v>0</v>
      </c>
      <c r="N59" s="438">
        <f t="shared" si="41"/>
        <v>0</v>
      </c>
      <c r="O59" s="438">
        <f t="shared" si="41"/>
        <v>0</v>
      </c>
      <c r="P59" s="438">
        <f t="shared" si="41"/>
        <v>0</v>
      </c>
      <c r="Q59" s="438">
        <f t="shared" si="41"/>
        <v>0</v>
      </c>
      <c r="R59" s="438">
        <f t="shared" si="41"/>
        <v>0</v>
      </c>
      <c r="S59" s="438">
        <f t="shared" si="41"/>
        <v>0</v>
      </c>
      <c r="T59" s="438">
        <f t="shared" si="41"/>
        <v>0</v>
      </c>
      <c r="U59" s="438">
        <f t="shared" si="41"/>
        <v>0</v>
      </c>
      <c r="V59" s="438">
        <f t="shared" si="41"/>
        <v>0</v>
      </c>
      <c r="W59" s="446" t="s">
        <v>43</v>
      </c>
      <c r="X59" s="438">
        <f t="shared" ref="X59:AE59" si="42">SUM(X60:X61)</f>
        <v>0</v>
      </c>
      <c r="Y59" s="460">
        <f t="shared" si="42"/>
        <v>0</v>
      </c>
      <c r="Z59" s="460">
        <f t="shared" si="42"/>
        <v>0</v>
      </c>
      <c r="AA59" s="460">
        <f t="shared" si="42"/>
        <v>0</v>
      </c>
      <c r="AB59" s="460">
        <f t="shared" si="42"/>
        <v>0</v>
      </c>
      <c r="AC59" s="460">
        <f t="shared" si="42"/>
        <v>0</v>
      </c>
      <c r="AD59" s="460">
        <f t="shared" si="42"/>
        <v>0</v>
      </c>
      <c r="AE59" s="460">
        <f t="shared" si="42"/>
        <v>0</v>
      </c>
      <c r="AF59" s="460"/>
      <c r="AH59" s="417">
        <f t="shared" si="6"/>
        <v>0</v>
      </c>
      <c r="AI59" s="417">
        <f t="shared" si="7"/>
        <v>0</v>
      </c>
      <c r="AJ59" s="511">
        <f t="shared" si="8"/>
        <v>0</v>
      </c>
      <c r="AK59" s="511">
        <f t="shared" si="9"/>
        <v>0</v>
      </c>
      <c r="AL59" s="417">
        <f t="shared" si="10"/>
        <v>0</v>
      </c>
      <c r="AM59" s="417">
        <f t="shared" si="11"/>
        <v>0</v>
      </c>
    </row>
    <row r="60" spans="2:39" hidden="1" outlineLevel="2" x14ac:dyDescent="0.3">
      <c r="B60" s="455"/>
      <c r="C60" s="461" t="s">
        <v>588</v>
      </c>
      <c r="D60" s="450" t="s">
        <v>356</v>
      </c>
      <c r="E60" s="451">
        <f t="shared" si="16"/>
        <v>0</v>
      </c>
      <c r="F60" s="451"/>
      <c r="G60" s="451"/>
      <c r="H60" s="451"/>
      <c r="I60" s="451"/>
      <c r="J60" s="451">
        <f t="shared" si="38"/>
        <v>0</v>
      </c>
      <c r="K60" s="451"/>
      <c r="L60" s="451"/>
      <c r="M60" s="451"/>
      <c r="N60" s="451"/>
      <c r="O60" s="451"/>
      <c r="P60" s="451"/>
      <c r="Q60" s="451"/>
      <c r="R60" s="451"/>
      <c r="S60" s="451"/>
      <c r="T60" s="451"/>
      <c r="U60" s="451"/>
      <c r="V60" s="465"/>
      <c r="W60" s="452" t="s">
        <v>43</v>
      </c>
      <c r="X60" s="451"/>
      <c r="Y60" s="460"/>
      <c r="Z60" s="460"/>
      <c r="AH60" s="417">
        <f t="shared" si="6"/>
        <v>0</v>
      </c>
      <c r="AI60" s="417">
        <f t="shared" si="7"/>
        <v>0</v>
      </c>
      <c r="AJ60" s="511">
        <f t="shared" si="8"/>
        <v>0</v>
      </c>
      <c r="AK60" s="511">
        <f t="shared" si="9"/>
        <v>0</v>
      </c>
      <c r="AL60" s="417">
        <f t="shared" si="10"/>
        <v>0</v>
      </c>
      <c r="AM60" s="417">
        <f t="shared" si="11"/>
        <v>0</v>
      </c>
    </row>
    <row r="61" spans="2:39" hidden="1" outlineLevel="2" x14ac:dyDescent="0.3">
      <c r="B61" s="455"/>
      <c r="C61" s="461" t="s">
        <v>589</v>
      </c>
      <c r="D61" s="450" t="s">
        <v>590</v>
      </c>
      <c r="E61" s="451">
        <f t="shared" si="16"/>
        <v>0</v>
      </c>
      <c r="F61" s="451"/>
      <c r="G61" s="451"/>
      <c r="H61" s="451"/>
      <c r="I61" s="451"/>
      <c r="J61" s="451">
        <f t="shared" si="38"/>
        <v>0</v>
      </c>
      <c r="K61" s="451"/>
      <c r="L61" s="451"/>
      <c r="M61" s="451"/>
      <c r="N61" s="451"/>
      <c r="O61" s="451"/>
      <c r="P61" s="451"/>
      <c r="Q61" s="451"/>
      <c r="R61" s="451"/>
      <c r="S61" s="451"/>
      <c r="T61" s="451"/>
      <c r="U61" s="451"/>
      <c r="V61" s="465"/>
      <c r="W61" s="452" t="s">
        <v>43</v>
      </c>
      <c r="X61" s="451"/>
      <c r="Y61" s="460"/>
      <c r="Z61" s="460"/>
      <c r="AH61" s="417">
        <f t="shared" si="6"/>
        <v>0</v>
      </c>
      <c r="AI61" s="417">
        <f t="shared" si="7"/>
        <v>0</v>
      </c>
      <c r="AJ61" s="511">
        <f t="shared" si="8"/>
        <v>0</v>
      </c>
      <c r="AK61" s="511">
        <f t="shared" si="9"/>
        <v>0</v>
      </c>
      <c r="AL61" s="417">
        <f t="shared" si="10"/>
        <v>0</v>
      </c>
      <c r="AM61" s="417">
        <f t="shared" si="11"/>
        <v>0</v>
      </c>
    </row>
    <row r="62" spans="2:39" s="447" customFormat="1" outlineLevel="1" x14ac:dyDescent="0.3">
      <c r="B62" s="1551" t="s">
        <v>591</v>
      </c>
      <c r="C62" s="1552"/>
      <c r="D62" s="442" t="s">
        <v>592</v>
      </c>
      <c r="E62" s="438">
        <f t="shared" ref="E62:I62" si="43">SUM(E63:E66)</f>
        <v>70785.13</v>
      </c>
      <c r="F62" s="438">
        <f t="shared" si="43"/>
        <v>4374.5300000000007</v>
      </c>
      <c r="G62" s="438">
        <f t="shared" si="43"/>
        <v>4374.5300000000007</v>
      </c>
      <c r="H62" s="438">
        <f t="shared" si="43"/>
        <v>1994.6299999999999</v>
      </c>
      <c r="I62" s="438">
        <f t="shared" si="43"/>
        <v>11651.57</v>
      </c>
      <c r="J62" s="451">
        <f t="shared" si="38"/>
        <v>18020.73</v>
      </c>
      <c r="K62" s="438">
        <f t="shared" ref="K62:AF62" si="44">SUM(K63:K66)</f>
        <v>17095.32</v>
      </c>
      <c r="L62" s="438">
        <f t="shared" si="44"/>
        <v>7298.51</v>
      </c>
      <c r="M62" s="438">
        <f t="shared" si="44"/>
        <v>12346.369999999999</v>
      </c>
      <c r="N62" s="438">
        <f t="shared" si="44"/>
        <v>36740.199999999997</v>
      </c>
      <c r="O62" s="438">
        <f t="shared" si="44"/>
        <v>2744.16</v>
      </c>
      <c r="P62" s="438">
        <f t="shared" si="44"/>
        <v>2018.43</v>
      </c>
      <c r="Q62" s="438">
        <f t="shared" si="44"/>
        <v>11245.9</v>
      </c>
      <c r="R62" s="438">
        <f t="shared" si="44"/>
        <v>16008.49</v>
      </c>
      <c r="S62" s="438">
        <f t="shared" si="44"/>
        <v>15.71</v>
      </c>
      <c r="T62" s="438">
        <f t="shared" si="44"/>
        <v>0</v>
      </c>
      <c r="U62" s="438">
        <f t="shared" si="44"/>
        <v>0</v>
      </c>
      <c r="V62" s="438">
        <f t="shared" si="44"/>
        <v>15.71</v>
      </c>
      <c r="W62" s="438">
        <f t="shared" si="44"/>
        <v>0</v>
      </c>
      <c r="X62" s="438">
        <f t="shared" si="44"/>
        <v>0</v>
      </c>
      <c r="Y62" s="438">
        <f t="shared" si="44"/>
        <v>0</v>
      </c>
      <c r="Z62" s="438">
        <f t="shared" si="44"/>
        <v>0</v>
      </c>
      <c r="AA62" s="438">
        <f t="shared" si="44"/>
        <v>0</v>
      </c>
      <c r="AB62" s="438">
        <f t="shared" si="44"/>
        <v>0</v>
      </c>
      <c r="AC62" s="438">
        <f t="shared" si="44"/>
        <v>0</v>
      </c>
      <c r="AD62" s="438">
        <f t="shared" si="44"/>
        <v>0</v>
      </c>
      <c r="AE62" s="438">
        <f t="shared" si="44"/>
        <v>0</v>
      </c>
      <c r="AF62" s="438">
        <f t="shared" si="44"/>
        <v>1600.59</v>
      </c>
      <c r="AH62" s="417">
        <f t="shared" si="6"/>
        <v>7078.5130000000008</v>
      </c>
      <c r="AI62" s="417">
        <f t="shared" si="7"/>
        <v>84942.156000000017</v>
      </c>
      <c r="AJ62" s="511">
        <f t="shared" si="8"/>
        <v>1600.59</v>
      </c>
      <c r="AK62" s="511">
        <f t="shared" si="9"/>
        <v>86542.746000000014</v>
      </c>
      <c r="AL62" s="417">
        <f t="shared" si="10"/>
        <v>86.542746000000008</v>
      </c>
      <c r="AM62" s="417">
        <f t="shared" si="11"/>
        <v>89.139028380000013</v>
      </c>
    </row>
    <row r="63" spans="2:39" outlineLevel="2" x14ac:dyDescent="0.3">
      <c r="B63" s="458"/>
      <c r="C63" s="456" t="s">
        <v>593</v>
      </c>
      <c r="D63" s="450" t="s">
        <v>358</v>
      </c>
      <c r="E63" s="451">
        <f t="shared" si="16"/>
        <v>1069.07</v>
      </c>
      <c r="F63" s="451">
        <f>'[2]Facturi si Arierate - 31 ian 20'!H60</f>
        <v>96.6</v>
      </c>
      <c r="G63" s="463">
        <v>96.6</v>
      </c>
      <c r="H63" s="463"/>
      <c r="I63" s="463"/>
      <c r="J63" s="451">
        <f t="shared" si="38"/>
        <v>96.6</v>
      </c>
      <c r="K63" s="463"/>
      <c r="L63" s="463"/>
      <c r="M63" s="463"/>
      <c r="N63" s="451">
        <f t="shared" ref="N63:N101" si="45">SUM(K63:M63)</f>
        <v>0</v>
      </c>
      <c r="O63" s="463">
        <f>'[2]Facturi si Arierate -04.08 2020'!H483</f>
        <v>38.47</v>
      </c>
      <c r="P63" s="463">
        <f>'[2]Facturi si Arierate -31.08 2020'!H539</f>
        <v>934</v>
      </c>
      <c r="Q63" s="463"/>
      <c r="R63" s="462">
        <f t="shared" ref="R63:R70" si="46">SUM(O63:Q63)</f>
        <v>972.47</v>
      </c>
      <c r="S63" s="463"/>
      <c r="T63" s="463"/>
      <c r="U63" s="463"/>
      <c r="V63" s="462">
        <f>SUM(S63:U63)</f>
        <v>0</v>
      </c>
      <c r="W63" s="452" t="s">
        <v>43</v>
      </c>
      <c r="X63" s="462"/>
      <c r="Y63" s="460"/>
      <c r="Z63" s="460"/>
      <c r="AA63" s="460"/>
      <c r="AB63" s="460"/>
      <c r="AC63" s="460"/>
      <c r="AD63" s="460"/>
      <c r="AE63" s="460"/>
      <c r="AF63" s="460"/>
      <c r="AH63" s="417">
        <f t="shared" si="6"/>
        <v>106.907</v>
      </c>
      <c r="AI63" s="417">
        <f t="shared" si="7"/>
        <v>1282.884</v>
      </c>
      <c r="AJ63" s="511">
        <f t="shared" si="8"/>
        <v>0</v>
      </c>
      <c r="AK63" s="511">
        <f t="shared" si="9"/>
        <v>1282.884</v>
      </c>
      <c r="AL63" s="417">
        <f t="shared" si="10"/>
        <v>1.2828839999999999</v>
      </c>
      <c r="AM63" s="417">
        <f t="shared" si="11"/>
        <v>1.3213705199999999</v>
      </c>
    </row>
    <row r="64" spans="2:39" outlineLevel="2" x14ac:dyDescent="0.3">
      <c r="B64" s="458"/>
      <c r="C64" s="456" t="s">
        <v>359</v>
      </c>
      <c r="D64" s="450" t="s">
        <v>360</v>
      </c>
      <c r="E64" s="451">
        <f t="shared" si="16"/>
        <v>50957.96</v>
      </c>
      <c r="F64" s="451">
        <f>'[2]Facturi si Arierate - 31 ian 20'!H55+'[2]Facturi si Arierate - 31 ian 20'!H57+'[2]Facturi si Arierate - 31 ian 20'!H58+'[2]Facturi si Arierate - 31 ian 20'!H59+'[2]Facturi si Arierate - 31 ian 20'!H78</f>
        <v>3947.9400000000005</v>
      </c>
      <c r="G64" s="463">
        <f>'[2]Facturi si Arierate - 04.03.20'!H54+'[2]Facturi si Arierate - 04.03.20'!H55+'[2]Facturi si Arierate - 04.03.20'!H59+'[2]Facturi si Arierate - 04.03.20'!H62+'[2]Facturi si Arierate - 04.03.20'!H75</f>
        <v>3947.9400000000005</v>
      </c>
      <c r="H64" s="463">
        <f>'[2]Facturi si Arierate - 04.03.20'!H145+'[2]Facturi si Arierate - 04.03.20'!H186</f>
        <v>1585.79</v>
      </c>
      <c r="I64" s="463">
        <f>'[2]Facturi si Arierate -31.03 2020'!H201+'[2]Facturi si Arierate -31.03 2020'!H249+'[2]Facturi si Arierate -31.03 2020'!H269+'[2]Facturi si Arierate -31.03 2020'!H274+'[2]Facturi si Arierate -31.03 2020'!H290+'[2]Facturi si Arierate -31.03 2020'!H294+'[2]Facturi si Arierate -31.03 2020'!H301+'[2]Facturi si Arierate -31.03 2020'!H302+'[2]Facturi si Arierate -31.03 2020'!H329+'[2]Facturi si Arierate -31.03 2020'!H335</f>
        <v>8076.81</v>
      </c>
      <c r="J64" s="451">
        <f t="shared" si="38"/>
        <v>13610.54</v>
      </c>
      <c r="K64" s="463">
        <f>'[2]Facturi si Arierate -04.05 2020'!H315+'[2]Facturi si Arierate -04.05 2020'!H316+'[2]Facturi si Arierate -04.05 2020'!H324+'[2]Facturi si Arierate -04.05 2020'!H338+'[2]Facturi si Arierate -04.05 2020'!H344+'[2]Facturi si Arierate -04.05 2020'!H345</f>
        <v>11859.320000000002</v>
      </c>
      <c r="L64" s="463">
        <f>'[2]Facturi si Arierate -27.05 2020'!H353+'[2]Facturi si Arierate -27.05 2020'!H358+'[2]Facturi si Arierate -27.05 2020'!H406+'[2]Facturi si Arierate -27.05 2020'!H409+'[2]Facturi si Arierate -27.05 2020'!H410+'[2]Facturi si Arierate -27.05 2020'!H412</f>
        <v>4845.32</v>
      </c>
      <c r="M64" s="463">
        <f>'[2]Facturi si Arierate -30 iu 2020'!H414+'[2]Facturi si Arierate -30 iu 2020'!H442+'[2]Facturi si Arierate -30 iu 2020'!H444+'[2]Facturi si Arierate -30 iu 2020'!H464+'[2]Facturi si Arierate -30 iu 2020'!H474</f>
        <v>6705.4599999999991</v>
      </c>
      <c r="N64" s="451">
        <f t="shared" si="45"/>
        <v>23410.1</v>
      </c>
      <c r="O64" s="463">
        <f>'[2]Facturi si Arierate -04.08 2020'!H479+'[2]Facturi si Arierate -04.08 2020'!H481+'[2]Facturi si Arierate -04.08 2020'!H485+'[2]Facturi si Arierate -04.08 2020'!H502+'[2]Facturi si Arierate -04.08 2020'!H503+'[2]Facturi si Arierate -04.08 2020'!H504+'[2]Facturi si Arierate -04.08 2020'!H505+'[2]Facturi si Arierate -04.08 2020'!H511+'[2]Facturi si Arierate -04.08 2020'!H524</f>
        <v>2193.06</v>
      </c>
      <c r="P64" s="463">
        <f>'[2]Facturi si Arierate -31.08 2020'!H538+'[2]Facturi si Arierate -31.08 2020'!H585</f>
        <v>482.65</v>
      </c>
      <c r="Q64" s="463">
        <v>11245.9</v>
      </c>
      <c r="R64" s="462">
        <f t="shared" si="46"/>
        <v>13921.61</v>
      </c>
      <c r="S64" s="463">
        <f>'[2]Facturi si Arierate - 4.11.2020'!H724</f>
        <v>15.71</v>
      </c>
      <c r="T64" s="462"/>
      <c r="U64" s="462"/>
      <c r="V64" s="462">
        <f t="shared" ref="V64:V66" si="47">SUM(S64:U64)</f>
        <v>15.71</v>
      </c>
      <c r="W64" s="452" t="s">
        <v>43</v>
      </c>
      <c r="X64" s="462"/>
      <c r="Y64" s="460"/>
      <c r="Z64" s="460"/>
      <c r="AA64" s="460"/>
      <c r="AB64" s="460"/>
      <c r="AC64" s="460"/>
      <c r="AD64" s="460"/>
      <c r="AE64" s="460"/>
      <c r="AF64" s="460">
        <f>'[2]Facturi si Arierate - 4.11.2020'!H829</f>
        <v>90</v>
      </c>
      <c r="AH64" s="417">
        <f t="shared" si="6"/>
        <v>5095.7960000000003</v>
      </c>
      <c r="AI64" s="417">
        <f t="shared" si="7"/>
        <v>61149.552000000003</v>
      </c>
      <c r="AJ64" s="511">
        <f t="shared" si="8"/>
        <v>90</v>
      </c>
      <c r="AK64" s="511">
        <f t="shared" si="9"/>
        <v>61239.552000000003</v>
      </c>
      <c r="AL64" s="417">
        <f t="shared" si="10"/>
        <v>61.239552000000003</v>
      </c>
      <c r="AM64" s="417">
        <f t="shared" si="11"/>
        <v>63.076738560000003</v>
      </c>
    </row>
    <row r="65" spans="2:39" outlineLevel="2" x14ac:dyDescent="0.3">
      <c r="B65" s="458"/>
      <c r="C65" s="456" t="s">
        <v>594</v>
      </c>
      <c r="D65" s="450" t="s">
        <v>595</v>
      </c>
      <c r="E65" s="451">
        <f t="shared" si="16"/>
        <v>0</v>
      </c>
      <c r="F65" s="451"/>
      <c r="G65" s="451"/>
      <c r="H65" s="451"/>
      <c r="I65" s="451"/>
      <c r="J65" s="451">
        <f t="shared" si="38"/>
        <v>0</v>
      </c>
      <c r="K65" s="451"/>
      <c r="L65" s="451"/>
      <c r="M65" s="451"/>
      <c r="N65" s="451">
        <f t="shared" si="45"/>
        <v>0</v>
      </c>
      <c r="O65" s="451"/>
      <c r="P65" s="451"/>
      <c r="Q65" s="451"/>
      <c r="R65" s="462">
        <f t="shared" si="46"/>
        <v>0</v>
      </c>
      <c r="S65" s="451"/>
      <c r="T65" s="451"/>
      <c r="U65" s="451"/>
      <c r="V65" s="462">
        <f t="shared" si="47"/>
        <v>0</v>
      </c>
      <c r="W65" s="452" t="s">
        <v>43</v>
      </c>
      <c r="X65" s="451"/>
      <c r="Y65" s="460"/>
      <c r="Z65" s="460"/>
      <c r="AA65" s="460"/>
      <c r="AB65" s="460"/>
      <c r="AC65" s="460"/>
      <c r="AD65" s="460"/>
      <c r="AE65" s="460"/>
      <c r="AF65" s="460"/>
      <c r="AH65" s="417">
        <f t="shared" si="6"/>
        <v>0</v>
      </c>
      <c r="AI65" s="417">
        <f t="shared" si="7"/>
        <v>0</v>
      </c>
      <c r="AJ65" s="511">
        <f t="shared" si="8"/>
        <v>0</v>
      </c>
      <c r="AK65" s="511">
        <f t="shared" si="9"/>
        <v>0</v>
      </c>
      <c r="AL65" s="417">
        <f t="shared" si="10"/>
        <v>0</v>
      </c>
      <c r="AM65" s="417">
        <f t="shared" si="11"/>
        <v>0</v>
      </c>
    </row>
    <row r="66" spans="2:39" outlineLevel="2" x14ac:dyDescent="0.3">
      <c r="B66" s="458"/>
      <c r="C66" s="456" t="s">
        <v>596</v>
      </c>
      <c r="D66" s="450" t="s">
        <v>597</v>
      </c>
      <c r="E66" s="451">
        <f t="shared" si="16"/>
        <v>18758.100000000002</v>
      </c>
      <c r="F66" s="451">
        <f>'[2]Facturi si Arierate - 31 ian 20'!H54</f>
        <v>329.99</v>
      </c>
      <c r="G66" s="463">
        <f>'[2]Facturi si Arierate - 04.03.20'!H58</f>
        <v>329.99</v>
      </c>
      <c r="H66" s="463">
        <f>'[2]Facturi si Arierate - 04.03.20'!H171</f>
        <v>408.84</v>
      </c>
      <c r="I66" s="463">
        <f>'[2]Facturi si Arierate -31 mar 20'!H297+'[2]Facturi si Arierate -31 mar 20'!H298</f>
        <v>3574.76</v>
      </c>
      <c r="J66" s="451">
        <f t="shared" si="38"/>
        <v>4313.59</v>
      </c>
      <c r="K66" s="463">
        <f>'[2]Facturi si Arierate -04.05 2020'!H319</f>
        <v>5236</v>
      </c>
      <c r="L66" s="463">
        <f>'[2]Facturi si Arierate -27.05 2020'!H372+'[2]Facturi si Arierate -27.05 2020'!H377+'[2]Facturi si Arierate -27.05 2020'!H405</f>
        <v>2453.19</v>
      </c>
      <c r="M66" s="463">
        <f>'[2]Facturi si Arierate -30 iu 2020'!H431+'[2]Facturi si Arierate -30 iu 2020'!H433+'[2]Facturi si Arierate -30 iu 2020'!H434+'[2]Facturi si Arierate -30 iu 2020'!H445</f>
        <v>5640.91</v>
      </c>
      <c r="N66" s="451">
        <f t="shared" si="45"/>
        <v>13330.1</v>
      </c>
      <c r="O66" s="463">
        <f>'[2]Facturi si Arierate -04.08 2020'!H480+'[2]Facturi si Arierate -04.08 2020'!H484+'[2]Facturi si Arierate -04.08 2020'!H486</f>
        <v>512.63</v>
      </c>
      <c r="P66" s="463">
        <f>'[2]Facturi si Arierate -31.08 2020'!H527+'[2]Facturi si Arierate -31.08 2020'!H541</f>
        <v>601.78</v>
      </c>
      <c r="Q66" s="462"/>
      <c r="R66" s="462">
        <f t="shared" si="46"/>
        <v>1114.4099999999999</v>
      </c>
      <c r="S66" s="462"/>
      <c r="T66" s="462"/>
      <c r="U66" s="462"/>
      <c r="V66" s="462">
        <f t="shared" si="47"/>
        <v>0</v>
      </c>
      <c r="W66" s="452" t="s">
        <v>43</v>
      </c>
      <c r="X66" s="462"/>
      <c r="Y66" s="451"/>
      <c r="Z66" s="451"/>
      <c r="AA66" s="451"/>
      <c r="AB66" s="451"/>
      <c r="AC66" s="451"/>
      <c r="AD66" s="451"/>
      <c r="AE66" s="451"/>
      <c r="AF66" s="451">
        <f>'[2]Facturi si Arierate - 4.11.2020'!H830</f>
        <v>1510.59</v>
      </c>
      <c r="AH66" s="417">
        <f t="shared" si="6"/>
        <v>1875.8100000000002</v>
      </c>
      <c r="AI66" s="417">
        <f t="shared" si="7"/>
        <v>22509.72</v>
      </c>
      <c r="AJ66" s="511">
        <f t="shared" si="8"/>
        <v>1510.59</v>
      </c>
      <c r="AK66" s="511">
        <f t="shared" si="9"/>
        <v>24020.31</v>
      </c>
      <c r="AL66" s="417">
        <f t="shared" si="10"/>
        <v>24.020310000000002</v>
      </c>
      <c r="AM66" s="417">
        <f t="shared" si="11"/>
        <v>24.740919300000002</v>
      </c>
    </row>
    <row r="67" spans="2:39" s="447" customFormat="1" ht="15" customHeight="1" outlineLevel="1" x14ac:dyDescent="0.3">
      <c r="B67" s="1551" t="s">
        <v>598</v>
      </c>
      <c r="C67" s="1552"/>
      <c r="D67" s="442" t="s">
        <v>599</v>
      </c>
      <c r="E67" s="438">
        <f t="shared" ref="E67:I67" si="48">SUM(E68:E70)</f>
        <v>30868.03</v>
      </c>
      <c r="F67" s="438">
        <f t="shared" si="48"/>
        <v>9596</v>
      </c>
      <c r="G67" s="438">
        <f t="shared" si="48"/>
        <v>0</v>
      </c>
      <c r="H67" s="438">
        <f t="shared" si="48"/>
        <v>9857.32</v>
      </c>
      <c r="I67" s="438">
        <f t="shared" si="48"/>
        <v>0</v>
      </c>
      <c r="J67" s="451">
        <f t="shared" si="38"/>
        <v>9857.32</v>
      </c>
      <c r="K67" s="438">
        <f t="shared" ref="K67:V67" si="49">SUM(K68:K70)</f>
        <v>0</v>
      </c>
      <c r="L67" s="438">
        <f t="shared" si="49"/>
        <v>4890.29</v>
      </c>
      <c r="M67" s="438">
        <f t="shared" si="49"/>
        <v>12988.419999999998</v>
      </c>
      <c r="N67" s="438">
        <f t="shared" si="49"/>
        <v>17878.71</v>
      </c>
      <c r="O67" s="438">
        <f t="shared" si="49"/>
        <v>2997</v>
      </c>
      <c r="P67" s="438">
        <f t="shared" si="49"/>
        <v>0</v>
      </c>
      <c r="Q67" s="438">
        <f t="shared" si="49"/>
        <v>0</v>
      </c>
      <c r="R67" s="438">
        <f t="shared" si="49"/>
        <v>2997</v>
      </c>
      <c r="S67" s="438">
        <f t="shared" si="49"/>
        <v>135</v>
      </c>
      <c r="T67" s="438">
        <f t="shared" si="49"/>
        <v>0</v>
      </c>
      <c r="U67" s="438">
        <f t="shared" si="49"/>
        <v>0</v>
      </c>
      <c r="V67" s="438">
        <f t="shared" si="49"/>
        <v>135</v>
      </c>
      <c r="W67" s="446" t="s">
        <v>43</v>
      </c>
      <c r="X67" s="438">
        <f t="shared" ref="X67:AF67" si="50">SUM(X68:X70)</f>
        <v>0</v>
      </c>
      <c r="Y67" s="438">
        <f t="shared" si="50"/>
        <v>0</v>
      </c>
      <c r="Z67" s="438">
        <f t="shared" si="50"/>
        <v>0</v>
      </c>
      <c r="AA67" s="438">
        <f t="shared" si="50"/>
        <v>0</v>
      </c>
      <c r="AB67" s="438">
        <f t="shared" si="50"/>
        <v>0</v>
      </c>
      <c r="AC67" s="438">
        <f t="shared" si="50"/>
        <v>0</v>
      </c>
      <c r="AD67" s="438">
        <f t="shared" si="50"/>
        <v>0</v>
      </c>
      <c r="AE67" s="438">
        <f t="shared" si="50"/>
        <v>0</v>
      </c>
      <c r="AF67" s="438">
        <f t="shared" si="50"/>
        <v>0</v>
      </c>
      <c r="AH67" s="417">
        <f t="shared" si="6"/>
        <v>3086.8029999999999</v>
      </c>
      <c r="AI67" s="417">
        <f t="shared" si="7"/>
        <v>37041.635999999999</v>
      </c>
      <c r="AJ67" s="511">
        <f t="shared" si="8"/>
        <v>0</v>
      </c>
      <c r="AK67" s="511">
        <f t="shared" si="9"/>
        <v>37041.635999999999</v>
      </c>
      <c r="AL67" s="417">
        <f t="shared" si="10"/>
        <v>37.041635999999997</v>
      </c>
      <c r="AM67" s="417">
        <f t="shared" si="11"/>
        <v>38.152885079999997</v>
      </c>
    </row>
    <row r="68" spans="2:39" outlineLevel="2" x14ac:dyDescent="0.3">
      <c r="B68" s="458"/>
      <c r="C68" s="456" t="s">
        <v>600</v>
      </c>
      <c r="D68" s="450" t="s">
        <v>601</v>
      </c>
      <c r="E68" s="451">
        <f t="shared" si="16"/>
        <v>395</v>
      </c>
      <c r="F68" s="451"/>
      <c r="G68" s="462"/>
      <c r="H68" s="462"/>
      <c r="I68" s="462"/>
      <c r="J68" s="451">
        <f t="shared" si="38"/>
        <v>0</v>
      </c>
      <c r="K68" s="462"/>
      <c r="L68" s="463">
        <f>'[2]Facturi si Arierate -27.05 2020'!H208+'[2]Facturi si Arierate -27.05 2020'!H416</f>
        <v>260</v>
      </c>
      <c r="M68" s="462"/>
      <c r="N68" s="451">
        <f t="shared" si="45"/>
        <v>260</v>
      </c>
      <c r="O68" s="462"/>
      <c r="P68" s="462"/>
      <c r="Q68" s="462"/>
      <c r="R68" s="462">
        <f t="shared" si="46"/>
        <v>0</v>
      </c>
      <c r="S68" s="463">
        <f>'[2]Facturi si Arierate - 4.11.2020'!H799</f>
        <v>135</v>
      </c>
      <c r="T68" s="462"/>
      <c r="U68" s="462"/>
      <c r="V68" s="462">
        <f>SUM(S68:U68)</f>
        <v>135</v>
      </c>
      <c r="W68" s="452" t="s">
        <v>43</v>
      </c>
      <c r="X68" s="462"/>
      <c r="Y68" s="451"/>
      <c r="Z68" s="451"/>
      <c r="AA68" s="451"/>
      <c r="AB68" s="451"/>
      <c r="AC68" s="451"/>
      <c r="AD68" s="451"/>
      <c r="AE68" s="451"/>
      <c r="AF68" s="451"/>
      <c r="AH68" s="417">
        <f t="shared" si="6"/>
        <v>39.5</v>
      </c>
      <c r="AI68" s="417">
        <f t="shared" si="7"/>
        <v>474</v>
      </c>
      <c r="AJ68" s="511">
        <f t="shared" si="8"/>
        <v>0</v>
      </c>
      <c r="AK68" s="511">
        <f t="shared" si="9"/>
        <v>474</v>
      </c>
      <c r="AL68" s="417">
        <f t="shared" si="10"/>
        <v>0.47399999999999998</v>
      </c>
      <c r="AM68" s="417">
        <f t="shared" si="11"/>
        <v>0.48821999999999999</v>
      </c>
    </row>
    <row r="69" spans="2:39" outlineLevel="2" x14ac:dyDescent="0.3">
      <c r="B69" s="458"/>
      <c r="C69" s="456" t="s">
        <v>602</v>
      </c>
      <c r="D69" s="450" t="s">
        <v>603</v>
      </c>
      <c r="E69" s="451">
        <f t="shared" si="16"/>
        <v>0</v>
      </c>
      <c r="F69" s="451"/>
      <c r="G69" s="451"/>
      <c r="H69" s="451"/>
      <c r="I69" s="451"/>
      <c r="J69" s="451">
        <f t="shared" si="38"/>
        <v>0</v>
      </c>
      <c r="K69" s="451"/>
      <c r="L69" s="451"/>
      <c r="M69" s="451"/>
      <c r="N69" s="451">
        <f t="shared" si="45"/>
        <v>0</v>
      </c>
      <c r="O69" s="451"/>
      <c r="P69" s="451"/>
      <c r="Q69" s="451"/>
      <c r="R69" s="462">
        <f t="shared" si="46"/>
        <v>0</v>
      </c>
      <c r="S69" s="451"/>
      <c r="T69" s="451"/>
      <c r="U69" s="451"/>
      <c r="V69" s="462">
        <f t="shared" ref="V69:V70" si="51">SUM(S69:U69)</f>
        <v>0</v>
      </c>
      <c r="W69" s="452" t="s">
        <v>43</v>
      </c>
      <c r="X69" s="451"/>
      <c r="Y69" s="451"/>
      <c r="Z69" s="451"/>
      <c r="AA69" s="451"/>
      <c r="AB69" s="451"/>
      <c r="AC69" s="451"/>
      <c r="AD69" s="451"/>
      <c r="AE69" s="451"/>
      <c r="AF69" s="451"/>
      <c r="AH69" s="417">
        <f t="shared" si="6"/>
        <v>0</v>
      </c>
      <c r="AI69" s="417">
        <f t="shared" si="7"/>
        <v>0</v>
      </c>
      <c r="AJ69" s="511">
        <f t="shared" si="8"/>
        <v>0</v>
      </c>
      <c r="AK69" s="511">
        <f t="shared" si="9"/>
        <v>0</v>
      </c>
      <c r="AL69" s="417">
        <f t="shared" si="10"/>
        <v>0</v>
      </c>
      <c r="AM69" s="417">
        <f t="shared" si="11"/>
        <v>0</v>
      </c>
    </row>
    <row r="70" spans="2:39" outlineLevel="2" x14ac:dyDescent="0.3">
      <c r="B70" s="458"/>
      <c r="C70" s="456" t="s">
        <v>604</v>
      </c>
      <c r="D70" s="450" t="s">
        <v>605</v>
      </c>
      <c r="E70" s="451">
        <f t="shared" si="16"/>
        <v>30473.03</v>
      </c>
      <c r="F70" s="451">
        <f>'[2]Facturi si Arierate - 04.03.20'!H42</f>
        <v>9596</v>
      </c>
      <c r="G70" s="463"/>
      <c r="H70" s="463">
        <f>'[2]Facturi si Arierate - 04.03.20'!H42+'[2]Facturi si Arierate - 04.03.20'!H170</f>
        <v>9857.32</v>
      </c>
      <c r="I70" s="463"/>
      <c r="J70" s="451">
        <f t="shared" si="38"/>
        <v>9857.32</v>
      </c>
      <c r="K70" s="463"/>
      <c r="L70" s="463">
        <f>'[2]Facturi si Arierate -27.05 2020'!H391</f>
        <v>4630.29</v>
      </c>
      <c r="M70" s="463">
        <f>'[2]Facturi si Arierate -30 iu 2020'!H430+'[2]Facturi si Arierate -30 iu 2020'!H443+'[2]Facturi si Arierate -30 iu 2020'!H450+'[2]Facturi si Arierate -30 iu 2020'!H471</f>
        <v>12988.419999999998</v>
      </c>
      <c r="N70" s="451">
        <f t="shared" si="45"/>
        <v>17618.71</v>
      </c>
      <c r="O70" s="463">
        <f>2997</f>
        <v>2997</v>
      </c>
      <c r="P70" s="463"/>
      <c r="Q70" s="463"/>
      <c r="R70" s="462">
        <f t="shared" si="46"/>
        <v>2997</v>
      </c>
      <c r="S70" s="463"/>
      <c r="T70" s="463"/>
      <c r="U70" s="463"/>
      <c r="V70" s="462">
        <f t="shared" si="51"/>
        <v>0</v>
      </c>
      <c r="W70" s="452" t="s">
        <v>43</v>
      </c>
      <c r="X70" s="463"/>
      <c r="Y70" s="451"/>
      <c r="Z70" s="451"/>
      <c r="AA70" s="451"/>
      <c r="AB70" s="451"/>
      <c r="AC70" s="451"/>
      <c r="AD70" s="451"/>
      <c r="AE70" s="451"/>
      <c r="AF70" s="451"/>
      <c r="AH70" s="417">
        <f t="shared" si="6"/>
        <v>3047.3029999999999</v>
      </c>
      <c r="AI70" s="417">
        <f t="shared" si="7"/>
        <v>36567.635999999999</v>
      </c>
      <c r="AJ70" s="511">
        <f t="shared" si="8"/>
        <v>0</v>
      </c>
      <c r="AK70" s="511">
        <f t="shared" si="9"/>
        <v>36567.635999999999</v>
      </c>
      <c r="AL70" s="417">
        <f t="shared" si="10"/>
        <v>36.567636</v>
      </c>
      <c r="AM70" s="417">
        <f t="shared" si="11"/>
        <v>37.664665079999999</v>
      </c>
    </row>
    <row r="71" spans="2:39" s="447" customFormat="1" outlineLevel="1" collapsed="1" x14ac:dyDescent="0.3">
      <c r="B71" s="1551" t="s">
        <v>606</v>
      </c>
      <c r="C71" s="1552"/>
      <c r="D71" s="442" t="s">
        <v>607</v>
      </c>
      <c r="E71" s="438">
        <f t="shared" ref="E71:I71" si="52">SUM(E72:E73)</f>
        <v>0</v>
      </c>
      <c r="F71" s="438">
        <f t="shared" si="52"/>
        <v>0</v>
      </c>
      <c r="G71" s="438">
        <f t="shared" si="52"/>
        <v>0</v>
      </c>
      <c r="H71" s="438">
        <f t="shared" si="52"/>
        <v>0</v>
      </c>
      <c r="I71" s="438">
        <f t="shared" si="52"/>
        <v>0</v>
      </c>
      <c r="J71" s="451">
        <f t="shared" si="38"/>
        <v>0</v>
      </c>
      <c r="K71" s="438">
        <f t="shared" ref="K71:V71" si="53">SUM(K72:K73)</f>
        <v>0</v>
      </c>
      <c r="L71" s="438">
        <f t="shared" si="53"/>
        <v>0</v>
      </c>
      <c r="M71" s="438">
        <f t="shared" si="53"/>
        <v>0</v>
      </c>
      <c r="N71" s="438">
        <f t="shared" si="53"/>
        <v>0</v>
      </c>
      <c r="O71" s="438">
        <f t="shared" si="53"/>
        <v>0</v>
      </c>
      <c r="P71" s="438">
        <f t="shared" si="53"/>
        <v>0</v>
      </c>
      <c r="Q71" s="438">
        <f t="shared" si="53"/>
        <v>0</v>
      </c>
      <c r="R71" s="438">
        <f t="shared" si="53"/>
        <v>0</v>
      </c>
      <c r="S71" s="438">
        <f t="shared" si="53"/>
        <v>0</v>
      </c>
      <c r="T71" s="438">
        <f t="shared" si="53"/>
        <v>0</v>
      </c>
      <c r="U71" s="438">
        <f t="shared" si="53"/>
        <v>0</v>
      </c>
      <c r="V71" s="438">
        <f t="shared" si="53"/>
        <v>0</v>
      </c>
      <c r="W71" s="446" t="s">
        <v>43</v>
      </c>
      <c r="X71" s="438">
        <f t="shared" ref="X71:Y71" si="54">SUM(X72:X73)</f>
        <v>0</v>
      </c>
      <c r="Y71" s="438">
        <f t="shared" si="54"/>
        <v>0</v>
      </c>
      <c r="Z71" s="438"/>
      <c r="AA71" s="438"/>
      <c r="AB71" s="438"/>
      <c r="AC71" s="438"/>
      <c r="AD71" s="438"/>
      <c r="AE71" s="438"/>
      <c r="AF71" s="438"/>
      <c r="AH71" s="417">
        <f t="shared" si="6"/>
        <v>0</v>
      </c>
      <c r="AI71" s="417">
        <f t="shared" si="7"/>
        <v>0</v>
      </c>
      <c r="AJ71" s="511">
        <f t="shared" si="8"/>
        <v>0</v>
      </c>
      <c r="AK71" s="511">
        <f t="shared" si="9"/>
        <v>0</v>
      </c>
      <c r="AL71" s="417">
        <f t="shared" si="10"/>
        <v>0</v>
      </c>
      <c r="AM71" s="417">
        <f t="shared" si="11"/>
        <v>0</v>
      </c>
    </row>
    <row r="72" spans="2:39" hidden="1" outlineLevel="2" x14ac:dyDescent="0.3">
      <c r="B72" s="458"/>
      <c r="C72" s="456" t="s">
        <v>608</v>
      </c>
      <c r="D72" s="450" t="s">
        <v>609</v>
      </c>
      <c r="E72" s="451">
        <f t="shared" ref="E72:E101" si="55">J72+N72+R72+V72</f>
        <v>0</v>
      </c>
      <c r="F72" s="451"/>
      <c r="G72" s="451"/>
      <c r="H72" s="451"/>
      <c r="I72" s="451"/>
      <c r="J72" s="451">
        <f t="shared" si="38"/>
        <v>0</v>
      </c>
      <c r="K72" s="451"/>
      <c r="L72" s="451"/>
      <c r="M72" s="451"/>
      <c r="N72" s="451">
        <f t="shared" si="45"/>
        <v>0</v>
      </c>
      <c r="O72" s="451"/>
      <c r="P72" s="451"/>
      <c r="Q72" s="451"/>
      <c r="R72" s="451"/>
      <c r="S72" s="451"/>
      <c r="T72" s="451"/>
      <c r="U72" s="451"/>
      <c r="V72" s="465"/>
      <c r="W72" s="452" t="s">
        <v>43</v>
      </c>
      <c r="X72" s="451"/>
      <c r="AH72" s="417">
        <f t="shared" si="6"/>
        <v>0</v>
      </c>
      <c r="AI72" s="417">
        <f t="shared" si="7"/>
        <v>0</v>
      </c>
      <c r="AJ72" s="511">
        <f t="shared" si="8"/>
        <v>0</v>
      </c>
      <c r="AK72" s="511">
        <f t="shared" si="9"/>
        <v>0</v>
      </c>
      <c r="AL72" s="417">
        <f t="shared" si="10"/>
        <v>0</v>
      </c>
      <c r="AM72" s="417">
        <f t="shared" si="11"/>
        <v>0</v>
      </c>
    </row>
    <row r="73" spans="2:39" hidden="1" outlineLevel="2" x14ac:dyDescent="0.3">
      <c r="B73" s="458"/>
      <c r="C73" s="456" t="s">
        <v>610</v>
      </c>
      <c r="D73" s="450" t="s">
        <v>611</v>
      </c>
      <c r="E73" s="451">
        <f t="shared" si="55"/>
        <v>0</v>
      </c>
      <c r="F73" s="451"/>
      <c r="G73" s="451"/>
      <c r="H73" s="451"/>
      <c r="I73" s="451"/>
      <c r="J73" s="451">
        <f t="shared" si="38"/>
        <v>0</v>
      </c>
      <c r="K73" s="451"/>
      <c r="L73" s="451"/>
      <c r="M73" s="451"/>
      <c r="N73" s="451">
        <f t="shared" si="45"/>
        <v>0</v>
      </c>
      <c r="O73" s="451"/>
      <c r="P73" s="451"/>
      <c r="Q73" s="451"/>
      <c r="R73" s="451"/>
      <c r="S73" s="451"/>
      <c r="T73" s="451"/>
      <c r="U73" s="451"/>
      <c r="V73" s="465"/>
      <c r="W73" s="452" t="s">
        <v>43</v>
      </c>
      <c r="X73" s="451"/>
      <c r="AH73" s="417">
        <f t="shared" si="6"/>
        <v>0</v>
      </c>
      <c r="AI73" s="417">
        <f t="shared" si="7"/>
        <v>0</v>
      </c>
      <c r="AJ73" s="511">
        <f t="shared" si="8"/>
        <v>0</v>
      </c>
      <c r="AK73" s="511">
        <f t="shared" si="9"/>
        <v>0</v>
      </c>
      <c r="AL73" s="417">
        <f t="shared" si="10"/>
        <v>0</v>
      </c>
      <c r="AM73" s="417">
        <f t="shared" si="11"/>
        <v>0</v>
      </c>
    </row>
    <row r="74" spans="2:39" s="447" customFormat="1" outlineLevel="1" x14ac:dyDescent="0.3">
      <c r="B74" s="1551" t="s">
        <v>612</v>
      </c>
      <c r="C74" s="1552"/>
      <c r="D74" s="442" t="s">
        <v>613</v>
      </c>
      <c r="E74" s="451">
        <f t="shared" si="55"/>
        <v>0</v>
      </c>
      <c r="F74" s="438"/>
      <c r="G74" s="438"/>
      <c r="H74" s="438"/>
      <c r="I74" s="438"/>
      <c r="J74" s="451">
        <f t="shared" si="38"/>
        <v>0</v>
      </c>
      <c r="K74" s="438"/>
      <c r="L74" s="438"/>
      <c r="M74" s="438"/>
      <c r="N74" s="451">
        <f t="shared" si="45"/>
        <v>0</v>
      </c>
      <c r="O74" s="438"/>
      <c r="P74" s="438"/>
      <c r="Q74" s="438"/>
      <c r="R74" s="438"/>
      <c r="S74" s="438"/>
      <c r="T74" s="438"/>
      <c r="U74" s="438"/>
      <c r="V74" s="466"/>
      <c r="W74" s="446" t="s">
        <v>43</v>
      </c>
      <c r="X74" s="438"/>
      <c r="Y74" s="451"/>
      <c r="Z74" s="451"/>
      <c r="AA74" s="451"/>
      <c r="AB74" s="451"/>
      <c r="AC74" s="451"/>
      <c r="AD74" s="451"/>
      <c r="AE74" s="451"/>
      <c r="AF74" s="451"/>
      <c r="AH74" s="417">
        <f t="shared" si="6"/>
        <v>0</v>
      </c>
      <c r="AI74" s="417">
        <f t="shared" si="7"/>
        <v>0</v>
      </c>
      <c r="AJ74" s="511">
        <f t="shared" si="8"/>
        <v>0</v>
      </c>
      <c r="AK74" s="511">
        <f t="shared" si="9"/>
        <v>0</v>
      </c>
      <c r="AL74" s="417">
        <f t="shared" si="10"/>
        <v>0</v>
      </c>
      <c r="AM74" s="417">
        <f t="shared" si="11"/>
        <v>0</v>
      </c>
    </row>
    <row r="75" spans="2:39" s="447" customFormat="1" outlineLevel="1" x14ac:dyDescent="0.3">
      <c r="B75" s="1551" t="s">
        <v>614</v>
      </c>
      <c r="C75" s="1552"/>
      <c r="D75" s="442" t="s">
        <v>615</v>
      </c>
      <c r="E75" s="451">
        <f t="shared" si="55"/>
        <v>0</v>
      </c>
      <c r="F75" s="438"/>
      <c r="G75" s="438"/>
      <c r="H75" s="438"/>
      <c r="I75" s="438"/>
      <c r="J75" s="451">
        <f t="shared" si="38"/>
        <v>0</v>
      </c>
      <c r="K75" s="438"/>
      <c r="L75" s="438"/>
      <c r="M75" s="438"/>
      <c r="N75" s="451">
        <f t="shared" si="45"/>
        <v>0</v>
      </c>
      <c r="O75" s="438"/>
      <c r="P75" s="438"/>
      <c r="Q75" s="438"/>
      <c r="R75" s="438"/>
      <c r="S75" s="438"/>
      <c r="T75" s="438"/>
      <c r="U75" s="438"/>
      <c r="V75" s="466"/>
      <c r="W75" s="446" t="s">
        <v>43</v>
      </c>
      <c r="X75" s="438"/>
      <c r="Y75" s="451"/>
      <c r="Z75" s="451"/>
      <c r="AA75" s="451"/>
      <c r="AB75" s="451"/>
      <c r="AC75" s="451"/>
      <c r="AD75" s="451"/>
      <c r="AE75" s="451"/>
      <c r="AF75" s="451"/>
      <c r="AH75" s="417">
        <f t="shared" si="6"/>
        <v>0</v>
      </c>
      <c r="AI75" s="417">
        <f t="shared" si="7"/>
        <v>0</v>
      </c>
      <c r="AJ75" s="511">
        <f t="shared" si="8"/>
        <v>0</v>
      </c>
      <c r="AK75" s="511">
        <f t="shared" si="9"/>
        <v>0</v>
      </c>
      <c r="AL75" s="417">
        <f t="shared" si="10"/>
        <v>0</v>
      </c>
      <c r="AM75" s="417">
        <f t="shared" si="11"/>
        <v>0</v>
      </c>
    </row>
    <row r="76" spans="2:39" s="447" customFormat="1" outlineLevel="1" x14ac:dyDescent="0.3">
      <c r="B76" s="1551" t="s">
        <v>616</v>
      </c>
      <c r="C76" s="1552"/>
      <c r="D76" s="442" t="s">
        <v>617</v>
      </c>
      <c r="E76" s="451">
        <f t="shared" si="55"/>
        <v>0</v>
      </c>
      <c r="F76" s="438"/>
      <c r="G76" s="438"/>
      <c r="H76" s="438"/>
      <c r="I76" s="438"/>
      <c r="J76" s="451">
        <f t="shared" si="38"/>
        <v>0</v>
      </c>
      <c r="K76" s="438"/>
      <c r="L76" s="438"/>
      <c r="M76" s="438"/>
      <c r="N76" s="451">
        <f t="shared" si="45"/>
        <v>0</v>
      </c>
      <c r="O76" s="438"/>
      <c r="P76" s="438"/>
      <c r="Q76" s="438"/>
      <c r="R76" s="438"/>
      <c r="S76" s="438"/>
      <c r="T76" s="438"/>
      <c r="U76" s="438"/>
      <c r="V76" s="466"/>
      <c r="W76" s="446" t="s">
        <v>43</v>
      </c>
      <c r="X76" s="438"/>
      <c r="Y76" s="451"/>
      <c r="Z76" s="451"/>
      <c r="AA76" s="451"/>
      <c r="AB76" s="451"/>
      <c r="AC76" s="451"/>
      <c r="AD76" s="451"/>
      <c r="AE76" s="451"/>
      <c r="AF76" s="451"/>
      <c r="AH76" s="417">
        <f t="shared" si="6"/>
        <v>0</v>
      </c>
      <c r="AI76" s="417">
        <f t="shared" si="7"/>
        <v>0</v>
      </c>
      <c r="AJ76" s="511">
        <f t="shared" si="8"/>
        <v>0</v>
      </c>
      <c r="AK76" s="511">
        <f t="shared" si="9"/>
        <v>0</v>
      </c>
      <c r="AL76" s="417">
        <f t="shared" si="10"/>
        <v>0</v>
      </c>
      <c r="AM76" s="417">
        <f t="shared" si="11"/>
        <v>0</v>
      </c>
    </row>
    <row r="77" spans="2:39" s="447" customFormat="1" outlineLevel="1" x14ac:dyDescent="0.3">
      <c r="B77" s="1551" t="s">
        <v>618</v>
      </c>
      <c r="C77" s="1552"/>
      <c r="D77" s="442" t="s">
        <v>619</v>
      </c>
      <c r="E77" s="451">
        <f t="shared" si="55"/>
        <v>0</v>
      </c>
      <c r="F77" s="438"/>
      <c r="G77" s="438"/>
      <c r="H77" s="438"/>
      <c r="I77" s="438"/>
      <c r="J77" s="451">
        <f t="shared" si="38"/>
        <v>0</v>
      </c>
      <c r="K77" s="438"/>
      <c r="L77" s="438"/>
      <c r="M77" s="438"/>
      <c r="N77" s="451">
        <f t="shared" si="45"/>
        <v>0</v>
      </c>
      <c r="O77" s="438"/>
      <c r="P77" s="438"/>
      <c r="Q77" s="438"/>
      <c r="R77" s="438"/>
      <c r="S77" s="438"/>
      <c r="T77" s="438"/>
      <c r="U77" s="438"/>
      <c r="V77" s="466"/>
      <c r="W77" s="446" t="s">
        <v>43</v>
      </c>
      <c r="X77" s="438"/>
      <c r="Y77" s="451"/>
      <c r="Z77" s="451"/>
      <c r="AA77" s="451"/>
      <c r="AB77" s="451"/>
      <c r="AC77" s="451"/>
      <c r="AD77" s="451"/>
      <c r="AE77" s="451"/>
      <c r="AF77" s="451"/>
      <c r="AH77" s="417">
        <f t="shared" si="6"/>
        <v>0</v>
      </c>
      <c r="AI77" s="417">
        <f t="shared" si="7"/>
        <v>0</v>
      </c>
      <c r="AJ77" s="511">
        <f t="shared" si="8"/>
        <v>0</v>
      </c>
      <c r="AK77" s="511">
        <f t="shared" si="9"/>
        <v>0</v>
      </c>
      <c r="AL77" s="417">
        <f t="shared" si="10"/>
        <v>0</v>
      </c>
      <c r="AM77" s="417">
        <f t="shared" si="11"/>
        <v>0</v>
      </c>
    </row>
    <row r="78" spans="2:39" s="447" customFormat="1" outlineLevel="1" x14ac:dyDescent="0.3">
      <c r="B78" s="1551" t="s">
        <v>620</v>
      </c>
      <c r="C78" s="1552"/>
      <c r="D78" s="442" t="s">
        <v>621</v>
      </c>
      <c r="E78" s="451">
        <f t="shared" si="55"/>
        <v>5425</v>
      </c>
      <c r="F78" s="438"/>
      <c r="G78" s="438"/>
      <c r="H78" s="438">
        <f>'[2]Facturi si Arierate - 04.03.20'!H197+'[2]Facturi si Arierate -17.03 2020'!H251-450</f>
        <v>750</v>
      </c>
      <c r="I78" s="438">
        <f>'[2]Facturi si Arierate -17.03 2020'!H138+'[2]Facturi si Arierate -17.03 2020'!H252+'[2]Facturi si Arierate -31.03 2020'!H251</f>
        <v>1100</v>
      </c>
      <c r="J78" s="451">
        <f t="shared" si="38"/>
        <v>1850</v>
      </c>
      <c r="K78" s="438"/>
      <c r="L78" s="438"/>
      <c r="M78" s="438"/>
      <c r="N78" s="451">
        <f t="shared" si="45"/>
        <v>0</v>
      </c>
      <c r="O78" s="438"/>
      <c r="P78" s="438"/>
      <c r="Q78" s="438">
        <v>3575</v>
      </c>
      <c r="R78" s="438">
        <f>SUM(O78:Q78)</f>
        <v>3575</v>
      </c>
      <c r="S78" s="438"/>
      <c r="T78" s="438"/>
      <c r="U78" s="438"/>
      <c r="V78" s="438">
        <f t="shared" ref="V78" si="56">SUM(S78:U78)</f>
        <v>0</v>
      </c>
      <c r="W78" s="446" t="s">
        <v>43</v>
      </c>
      <c r="X78" s="438"/>
      <c r="Y78" s="451"/>
      <c r="Z78" s="451"/>
      <c r="AA78" s="451"/>
      <c r="AB78" s="451"/>
      <c r="AC78" s="451"/>
      <c r="AD78" s="451"/>
      <c r="AE78" s="451"/>
      <c r="AF78" s="451"/>
      <c r="AH78" s="417">
        <f t="shared" ref="AH78:AH141" si="57">E78/10</f>
        <v>542.5</v>
      </c>
      <c r="AI78" s="417">
        <f t="shared" ref="AI78:AI141" si="58">AH78*12</f>
        <v>6510</v>
      </c>
      <c r="AJ78" s="511">
        <f t="shared" ref="AJ78:AJ141" si="59">AF78</f>
        <v>0</v>
      </c>
      <c r="AK78" s="511">
        <f t="shared" ref="AK78:AK141" si="60">AI78+AJ78</f>
        <v>6510</v>
      </c>
      <c r="AL78" s="417">
        <f t="shared" ref="AL78:AL141" si="61">AK78/1000</f>
        <v>6.51</v>
      </c>
      <c r="AM78" s="417">
        <f t="shared" ref="AM78:AM141" si="62">AL78*1.03</f>
        <v>6.7053000000000003</v>
      </c>
    </row>
    <row r="79" spans="2:39" s="447" customFormat="1" outlineLevel="1" x14ac:dyDescent="0.3">
      <c r="B79" s="1551" t="s">
        <v>622</v>
      </c>
      <c r="C79" s="1552"/>
      <c r="D79" s="442" t="s">
        <v>623</v>
      </c>
      <c r="E79" s="451">
        <f t="shared" si="55"/>
        <v>0</v>
      </c>
      <c r="F79" s="438"/>
      <c r="G79" s="438"/>
      <c r="H79" s="438"/>
      <c r="I79" s="438"/>
      <c r="J79" s="451">
        <f t="shared" si="38"/>
        <v>0</v>
      </c>
      <c r="K79" s="438"/>
      <c r="L79" s="438"/>
      <c r="M79" s="438"/>
      <c r="N79" s="451">
        <f t="shared" si="45"/>
        <v>0</v>
      </c>
      <c r="O79" s="438"/>
      <c r="P79" s="438"/>
      <c r="Q79" s="438"/>
      <c r="R79" s="438"/>
      <c r="S79" s="438"/>
      <c r="T79" s="438"/>
      <c r="U79" s="438"/>
      <c r="V79" s="438"/>
      <c r="W79" s="446" t="s">
        <v>43</v>
      </c>
      <c r="X79" s="438"/>
      <c r="Y79" s="451"/>
      <c r="Z79" s="451"/>
      <c r="AA79" s="451"/>
      <c r="AB79" s="451"/>
      <c r="AC79" s="451"/>
      <c r="AD79" s="451"/>
      <c r="AE79" s="451"/>
      <c r="AF79" s="451"/>
      <c r="AH79" s="417">
        <f t="shared" si="57"/>
        <v>0</v>
      </c>
      <c r="AI79" s="417">
        <f t="shared" si="58"/>
        <v>0</v>
      </c>
      <c r="AJ79" s="511">
        <f t="shared" si="59"/>
        <v>0</v>
      </c>
      <c r="AK79" s="511">
        <f t="shared" si="60"/>
        <v>0</v>
      </c>
      <c r="AL79" s="417">
        <f t="shared" si="61"/>
        <v>0</v>
      </c>
      <c r="AM79" s="417">
        <f t="shared" si="62"/>
        <v>0</v>
      </c>
    </row>
    <row r="80" spans="2:39" s="447" customFormat="1" ht="15" customHeight="1" outlineLevel="1" x14ac:dyDescent="0.3">
      <c r="B80" s="1551" t="s">
        <v>624</v>
      </c>
      <c r="C80" s="1552"/>
      <c r="D80" s="442" t="s">
        <v>625</v>
      </c>
      <c r="E80" s="451">
        <f t="shared" si="55"/>
        <v>0</v>
      </c>
      <c r="F80" s="438"/>
      <c r="G80" s="438"/>
      <c r="H80" s="438"/>
      <c r="I80" s="438"/>
      <c r="J80" s="451">
        <f t="shared" si="38"/>
        <v>0</v>
      </c>
      <c r="K80" s="438"/>
      <c r="L80" s="438"/>
      <c r="M80" s="438"/>
      <c r="N80" s="451">
        <f t="shared" si="45"/>
        <v>0</v>
      </c>
      <c r="O80" s="438"/>
      <c r="P80" s="438"/>
      <c r="Q80" s="438"/>
      <c r="R80" s="438"/>
      <c r="S80" s="438"/>
      <c r="T80" s="438"/>
      <c r="U80" s="438"/>
      <c r="V80" s="466"/>
      <c r="W80" s="446" t="s">
        <v>43</v>
      </c>
      <c r="X80" s="438"/>
      <c r="Y80" s="451"/>
      <c r="Z80" s="451"/>
      <c r="AA80" s="451"/>
      <c r="AB80" s="451"/>
      <c r="AC80" s="451"/>
      <c r="AD80" s="451"/>
      <c r="AE80" s="451"/>
      <c r="AF80" s="451"/>
      <c r="AH80" s="417">
        <f t="shared" si="57"/>
        <v>0</v>
      </c>
      <c r="AI80" s="417">
        <f t="shared" si="58"/>
        <v>0</v>
      </c>
      <c r="AJ80" s="511">
        <f t="shared" si="59"/>
        <v>0</v>
      </c>
      <c r="AK80" s="511">
        <f t="shared" si="60"/>
        <v>0</v>
      </c>
      <c r="AL80" s="417">
        <f t="shared" si="61"/>
        <v>0</v>
      </c>
      <c r="AM80" s="417">
        <f t="shared" si="62"/>
        <v>0</v>
      </c>
    </row>
    <row r="81" spans="2:39" s="447" customFormat="1" outlineLevel="1" x14ac:dyDescent="0.3">
      <c r="B81" s="1551" t="s">
        <v>626</v>
      </c>
      <c r="C81" s="1552"/>
      <c r="D81" s="442" t="s">
        <v>627</v>
      </c>
      <c r="E81" s="451">
        <f t="shared" si="55"/>
        <v>0</v>
      </c>
      <c r="F81" s="438"/>
      <c r="G81" s="438"/>
      <c r="H81" s="438"/>
      <c r="I81" s="438"/>
      <c r="J81" s="451">
        <f t="shared" si="38"/>
        <v>0</v>
      </c>
      <c r="K81" s="438"/>
      <c r="L81" s="438"/>
      <c r="M81" s="438"/>
      <c r="N81" s="451">
        <f t="shared" si="45"/>
        <v>0</v>
      </c>
      <c r="O81" s="438"/>
      <c r="P81" s="438"/>
      <c r="Q81" s="438"/>
      <c r="R81" s="438"/>
      <c r="S81" s="438"/>
      <c r="T81" s="438"/>
      <c r="U81" s="438"/>
      <c r="V81" s="466"/>
      <c r="W81" s="446" t="s">
        <v>43</v>
      </c>
      <c r="X81" s="438"/>
      <c r="Y81" s="451"/>
      <c r="Z81" s="451"/>
      <c r="AA81" s="451"/>
      <c r="AB81" s="451"/>
      <c r="AC81" s="451"/>
      <c r="AD81" s="451"/>
      <c r="AE81" s="451"/>
      <c r="AF81" s="451"/>
      <c r="AH81" s="417">
        <f t="shared" si="57"/>
        <v>0</v>
      </c>
      <c r="AI81" s="417">
        <f t="shared" si="58"/>
        <v>0</v>
      </c>
      <c r="AJ81" s="511">
        <f t="shared" si="59"/>
        <v>0</v>
      </c>
      <c r="AK81" s="511">
        <f t="shared" si="60"/>
        <v>0</v>
      </c>
      <c r="AL81" s="417">
        <f t="shared" si="61"/>
        <v>0</v>
      </c>
      <c r="AM81" s="417">
        <f t="shared" si="62"/>
        <v>0</v>
      </c>
    </row>
    <row r="82" spans="2:39" s="447" customFormat="1" outlineLevel="1" x14ac:dyDescent="0.3">
      <c r="B82" s="1551" t="s">
        <v>628</v>
      </c>
      <c r="C82" s="1552"/>
      <c r="D82" s="442" t="s">
        <v>629</v>
      </c>
      <c r="E82" s="451">
        <f t="shared" si="55"/>
        <v>0</v>
      </c>
      <c r="F82" s="438"/>
      <c r="G82" s="438"/>
      <c r="H82" s="438"/>
      <c r="I82" s="438"/>
      <c r="J82" s="451">
        <f t="shared" si="38"/>
        <v>0</v>
      </c>
      <c r="K82" s="438"/>
      <c r="L82" s="438"/>
      <c r="M82" s="438"/>
      <c r="N82" s="451">
        <f t="shared" si="45"/>
        <v>0</v>
      </c>
      <c r="O82" s="438"/>
      <c r="P82" s="438"/>
      <c r="Q82" s="438"/>
      <c r="R82" s="438"/>
      <c r="S82" s="438"/>
      <c r="T82" s="438"/>
      <c r="U82" s="438"/>
      <c r="V82" s="466"/>
      <c r="W82" s="446" t="s">
        <v>43</v>
      </c>
      <c r="X82" s="438"/>
      <c r="Y82" s="451"/>
      <c r="Z82" s="451"/>
      <c r="AA82" s="451"/>
      <c r="AB82" s="451"/>
      <c r="AC82" s="451"/>
      <c r="AD82" s="451"/>
      <c r="AE82" s="451"/>
      <c r="AF82" s="451"/>
      <c r="AH82" s="417">
        <f t="shared" si="57"/>
        <v>0</v>
      </c>
      <c r="AI82" s="417">
        <f t="shared" si="58"/>
        <v>0</v>
      </c>
      <c r="AJ82" s="511">
        <f t="shared" si="59"/>
        <v>0</v>
      </c>
      <c r="AK82" s="511">
        <f t="shared" si="60"/>
        <v>0</v>
      </c>
      <c r="AL82" s="417">
        <f t="shared" si="61"/>
        <v>0</v>
      </c>
      <c r="AM82" s="417">
        <f t="shared" si="62"/>
        <v>0</v>
      </c>
    </row>
    <row r="83" spans="2:39" s="447" customFormat="1" ht="30" customHeight="1" outlineLevel="1" x14ac:dyDescent="0.3">
      <c r="B83" s="1525" t="s">
        <v>630</v>
      </c>
      <c r="C83" s="1526"/>
      <c r="D83" s="442" t="s">
        <v>631</v>
      </c>
      <c r="E83" s="451">
        <f t="shared" si="55"/>
        <v>0</v>
      </c>
      <c r="F83" s="438"/>
      <c r="G83" s="438"/>
      <c r="H83" s="438"/>
      <c r="I83" s="438"/>
      <c r="J83" s="451">
        <f t="shared" si="38"/>
        <v>0</v>
      </c>
      <c r="K83" s="438"/>
      <c r="L83" s="438"/>
      <c r="M83" s="438"/>
      <c r="N83" s="451">
        <f t="shared" si="45"/>
        <v>0</v>
      </c>
      <c r="O83" s="438"/>
      <c r="P83" s="438"/>
      <c r="Q83" s="438"/>
      <c r="R83" s="438"/>
      <c r="S83" s="438"/>
      <c r="T83" s="438"/>
      <c r="U83" s="438"/>
      <c r="V83" s="466"/>
      <c r="W83" s="446" t="s">
        <v>43</v>
      </c>
      <c r="X83" s="438"/>
      <c r="Y83" s="451"/>
      <c r="Z83" s="451"/>
      <c r="AA83" s="451"/>
      <c r="AB83" s="451"/>
      <c r="AC83" s="451"/>
      <c r="AD83" s="451"/>
      <c r="AE83" s="451"/>
      <c r="AF83" s="451"/>
      <c r="AH83" s="417">
        <f t="shared" si="57"/>
        <v>0</v>
      </c>
      <c r="AI83" s="417">
        <f t="shared" si="58"/>
        <v>0</v>
      </c>
      <c r="AJ83" s="511">
        <f t="shared" si="59"/>
        <v>0</v>
      </c>
      <c r="AK83" s="511">
        <f t="shared" si="60"/>
        <v>0</v>
      </c>
      <c r="AL83" s="417">
        <f t="shared" si="61"/>
        <v>0</v>
      </c>
      <c r="AM83" s="417">
        <f t="shared" si="62"/>
        <v>0</v>
      </c>
    </row>
    <row r="84" spans="2:39" s="447" customFormat="1" ht="25.5" customHeight="1" outlineLevel="1" x14ac:dyDescent="0.3">
      <c r="B84" s="1551" t="s">
        <v>632</v>
      </c>
      <c r="C84" s="1552"/>
      <c r="D84" s="442" t="s">
        <v>633</v>
      </c>
      <c r="E84" s="451">
        <f t="shared" si="55"/>
        <v>0</v>
      </c>
      <c r="F84" s="438"/>
      <c r="G84" s="438"/>
      <c r="H84" s="438"/>
      <c r="I84" s="438"/>
      <c r="J84" s="451">
        <f t="shared" si="38"/>
        <v>0</v>
      </c>
      <c r="K84" s="438"/>
      <c r="L84" s="438"/>
      <c r="M84" s="438"/>
      <c r="N84" s="451">
        <f t="shared" si="45"/>
        <v>0</v>
      </c>
      <c r="O84" s="438"/>
      <c r="P84" s="438"/>
      <c r="Q84" s="438"/>
      <c r="R84" s="438"/>
      <c r="S84" s="438"/>
      <c r="T84" s="438"/>
      <c r="U84" s="438"/>
      <c r="V84" s="466"/>
      <c r="W84" s="446" t="s">
        <v>43</v>
      </c>
      <c r="X84" s="438"/>
      <c r="Y84" s="451"/>
      <c r="Z84" s="451"/>
      <c r="AA84" s="451"/>
      <c r="AB84" s="451"/>
      <c r="AC84" s="451"/>
      <c r="AD84" s="451"/>
      <c r="AE84" s="451"/>
      <c r="AF84" s="451"/>
      <c r="AH84" s="417">
        <f t="shared" si="57"/>
        <v>0</v>
      </c>
      <c r="AI84" s="417">
        <f t="shared" si="58"/>
        <v>0</v>
      </c>
      <c r="AJ84" s="511">
        <f t="shared" si="59"/>
        <v>0</v>
      </c>
      <c r="AK84" s="511">
        <f t="shared" si="60"/>
        <v>0</v>
      </c>
      <c r="AL84" s="417">
        <f t="shared" si="61"/>
        <v>0</v>
      </c>
      <c r="AM84" s="417">
        <f t="shared" si="62"/>
        <v>0</v>
      </c>
    </row>
    <row r="85" spans="2:39" s="447" customFormat="1" outlineLevel="1" x14ac:dyDescent="0.3">
      <c r="B85" s="1551" t="s">
        <v>634</v>
      </c>
      <c r="C85" s="1552"/>
      <c r="D85" s="442" t="s">
        <v>635</v>
      </c>
      <c r="E85" s="451">
        <f t="shared" si="55"/>
        <v>0</v>
      </c>
      <c r="F85" s="438"/>
      <c r="G85" s="438"/>
      <c r="H85" s="438"/>
      <c r="I85" s="438"/>
      <c r="J85" s="451">
        <f t="shared" si="38"/>
        <v>0</v>
      </c>
      <c r="K85" s="438"/>
      <c r="L85" s="438"/>
      <c r="M85" s="438"/>
      <c r="N85" s="451">
        <f t="shared" si="45"/>
        <v>0</v>
      </c>
      <c r="O85" s="438"/>
      <c r="P85" s="438"/>
      <c r="Q85" s="438"/>
      <c r="R85" s="438"/>
      <c r="S85" s="438"/>
      <c r="T85" s="438"/>
      <c r="U85" s="438"/>
      <c r="V85" s="466"/>
      <c r="W85" s="446" t="s">
        <v>43</v>
      </c>
      <c r="X85" s="438"/>
      <c r="Y85" s="451"/>
      <c r="Z85" s="451"/>
      <c r="AA85" s="451"/>
      <c r="AB85" s="451"/>
      <c r="AC85" s="451"/>
      <c r="AD85" s="451"/>
      <c r="AE85" s="451"/>
      <c r="AF85" s="451"/>
      <c r="AH85" s="417">
        <f t="shared" si="57"/>
        <v>0</v>
      </c>
      <c r="AI85" s="417">
        <f t="shared" si="58"/>
        <v>0</v>
      </c>
      <c r="AJ85" s="511">
        <f t="shared" si="59"/>
        <v>0</v>
      </c>
      <c r="AK85" s="511">
        <f t="shared" si="60"/>
        <v>0</v>
      </c>
      <c r="AL85" s="417">
        <f t="shared" si="61"/>
        <v>0</v>
      </c>
      <c r="AM85" s="417">
        <f t="shared" si="62"/>
        <v>0</v>
      </c>
    </row>
    <row r="86" spans="2:39" s="447" customFormat="1" outlineLevel="1" x14ac:dyDescent="0.3">
      <c r="B86" s="1551" t="s">
        <v>636</v>
      </c>
      <c r="C86" s="1552"/>
      <c r="D86" s="442" t="s">
        <v>637</v>
      </c>
      <c r="E86" s="451">
        <f t="shared" si="55"/>
        <v>0</v>
      </c>
      <c r="F86" s="438"/>
      <c r="G86" s="438"/>
      <c r="H86" s="438"/>
      <c r="I86" s="438"/>
      <c r="J86" s="451">
        <f t="shared" si="38"/>
        <v>0</v>
      </c>
      <c r="K86" s="438"/>
      <c r="L86" s="438"/>
      <c r="M86" s="438"/>
      <c r="N86" s="451">
        <f t="shared" si="45"/>
        <v>0</v>
      </c>
      <c r="O86" s="438"/>
      <c r="P86" s="438"/>
      <c r="Q86" s="438"/>
      <c r="R86" s="438"/>
      <c r="S86" s="438"/>
      <c r="T86" s="438"/>
      <c r="U86" s="438"/>
      <c r="V86" s="466"/>
      <c r="W86" s="446" t="s">
        <v>43</v>
      </c>
      <c r="X86" s="438"/>
      <c r="Y86" s="451"/>
      <c r="Z86" s="451"/>
      <c r="AA86" s="451"/>
      <c r="AB86" s="451"/>
      <c r="AC86" s="451"/>
      <c r="AD86" s="451"/>
      <c r="AE86" s="451"/>
      <c r="AF86" s="451"/>
      <c r="AH86" s="417">
        <f t="shared" si="57"/>
        <v>0</v>
      </c>
      <c r="AI86" s="417">
        <f t="shared" si="58"/>
        <v>0</v>
      </c>
      <c r="AJ86" s="511">
        <f t="shared" si="59"/>
        <v>0</v>
      </c>
      <c r="AK86" s="511">
        <f t="shared" si="60"/>
        <v>0</v>
      </c>
      <c r="AL86" s="417">
        <f t="shared" si="61"/>
        <v>0</v>
      </c>
      <c r="AM86" s="417">
        <f t="shared" si="62"/>
        <v>0</v>
      </c>
    </row>
    <row r="87" spans="2:39" s="447" customFormat="1" outlineLevel="1" x14ac:dyDescent="0.3">
      <c r="B87" s="1551" t="s">
        <v>638</v>
      </c>
      <c r="C87" s="1552"/>
      <c r="D87" s="442" t="s">
        <v>639</v>
      </c>
      <c r="E87" s="451">
        <f t="shared" si="55"/>
        <v>0</v>
      </c>
      <c r="F87" s="438"/>
      <c r="G87" s="438"/>
      <c r="H87" s="438"/>
      <c r="I87" s="438"/>
      <c r="J87" s="451">
        <f t="shared" si="38"/>
        <v>0</v>
      </c>
      <c r="K87" s="438"/>
      <c r="L87" s="438"/>
      <c r="M87" s="438"/>
      <c r="N87" s="451">
        <f t="shared" si="45"/>
        <v>0</v>
      </c>
      <c r="O87" s="438"/>
      <c r="P87" s="438"/>
      <c r="Q87" s="438"/>
      <c r="R87" s="438"/>
      <c r="S87" s="438"/>
      <c r="T87" s="438"/>
      <c r="U87" s="438"/>
      <c r="V87" s="466"/>
      <c r="W87" s="446" t="s">
        <v>43</v>
      </c>
      <c r="X87" s="438"/>
      <c r="Y87" s="451"/>
      <c r="Z87" s="451"/>
      <c r="AA87" s="451"/>
      <c r="AB87" s="451"/>
      <c r="AC87" s="451"/>
      <c r="AD87" s="451"/>
      <c r="AE87" s="451"/>
      <c r="AF87" s="451"/>
      <c r="AH87" s="417">
        <f t="shared" si="57"/>
        <v>0</v>
      </c>
      <c r="AI87" s="417">
        <f t="shared" si="58"/>
        <v>0</v>
      </c>
      <c r="AJ87" s="511">
        <f t="shared" si="59"/>
        <v>0</v>
      </c>
      <c r="AK87" s="511">
        <f t="shared" si="60"/>
        <v>0</v>
      </c>
      <c r="AL87" s="417">
        <f t="shared" si="61"/>
        <v>0</v>
      </c>
      <c r="AM87" s="417">
        <f t="shared" si="62"/>
        <v>0</v>
      </c>
    </row>
    <row r="88" spans="2:39" s="447" customFormat="1" ht="24.75" customHeight="1" outlineLevel="1" collapsed="1" x14ac:dyDescent="0.3">
      <c r="B88" s="1525" t="s">
        <v>640</v>
      </c>
      <c r="C88" s="1526"/>
      <c r="D88" s="442" t="s">
        <v>641</v>
      </c>
      <c r="E88" s="451">
        <f t="shared" si="55"/>
        <v>0</v>
      </c>
      <c r="F88" s="438"/>
      <c r="G88" s="438"/>
      <c r="H88" s="438"/>
      <c r="I88" s="438"/>
      <c r="J88" s="451">
        <f t="shared" si="38"/>
        <v>0</v>
      </c>
      <c r="K88" s="438"/>
      <c r="L88" s="438"/>
      <c r="M88" s="438"/>
      <c r="N88" s="451">
        <f t="shared" si="45"/>
        <v>0</v>
      </c>
      <c r="O88" s="438"/>
      <c r="P88" s="438"/>
      <c r="Q88" s="438"/>
      <c r="R88" s="438"/>
      <c r="S88" s="438"/>
      <c r="T88" s="438"/>
      <c r="U88" s="438"/>
      <c r="V88" s="466"/>
      <c r="W88" s="446" t="s">
        <v>43</v>
      </c>
      <c r="X88" s="438"/>
      <c r="Y88" s="451"/>
      <c r="Z88" s="451"/>
      <c r="AA88" s="451"/>
      <c r="AB88" s="451"/>
      <c r="AC88" s="451"/>
      <c r="AD88" s="451"/>
      <c r="AE88" s="451"/>
      <c r="AF88" s="451"/>
      <c r="AH88" s="417">
        <f t="shared" si="57"/>
        <v>0</v>
      </c>
      <c r="AI88" s="417">
        <f t="shared" si="58"/>
        <v>0</v>
      </c>
      <c r="AJ88" s="511">
        <f t="shared" si="59"/>
        <v>0</v>
      </c>
      <c r="AK88" s="511">
        <f t="shared" si="60"/>
        <v>0</v>
      </c>
      <c r="AL88" s="417">
        <f t="shared" si="61"/>
        <v>0</v>
      </c>
      <c r="AM88" s="417">
        <f t="shared" si="62"/>
        <v>0</v>
      </c>
    </row>
    <row r="89" spans="2:39" hidden="1" outlineLevel="2" x14ac:dyDescent="0.3">
      <c r="B89" s="455"/>
      <c r="C89" s="456" t="s">
        <v>642</v>
      </c>
      <c r="D89" s="450" t="s">
        <v>643</v>
      </c>
      <c r="E89" s="451">
        <f t="shared" si="55"/>
        <v>0</v>
      </c>
      <c r="F89" s="451"/>
      <c r="G89" s="451"/>
      <c r="H89" s="451"/>
      <c r="I89" s="451"/>
      <c r="J89" s="451">
        <f t="shared" si="38"/>
        <v>0</v>
      </c>
      <c r="K89" s="451"/>
      <c r="L89" s="451"/>
      <c r="M89" s="451"/>
      <c r="N89" s="451">
        <f t="shared" si="45"/>
        <v>0</v>
      </c>
      <c r="O89" s="451"/>
      <c r="P89" s="451"/>
      <c r="Q89" s="451"/>
      <c r="R89" s="451"/>
      <c r="S89" s="451"/>
      <c r="T89" s="451"/>
      <c r="U89" s="451"/>
      <c r="V89" s="465"/>
      <c r="W89" s="452" t="s">
        <v>43</v>
      </c>
      <c r="X89" s="451"/>
      <c r="Y89" s="451"/>
      <c r="Z89" s="451"/>
      <c r="AA89" s="451"/>
      <c r="AB89" s="451"/>
      <c r="AC89" s="451"/>
      <c r="AD89" s="451"/>
      <c r="AE89" s="451"/>
      <c r="AF89" s="451"/>
      <c r="AH89" s="417">
        <f t="shared" si="57"/>
        <v>0</v>
      </c>
      <c r="AI89" s="417">
        <f t="shared" si="58"/>
        <v>0</v>
      </c>
      <c r="AJ89" s="511">
        <f t="shared" si="59"/>
        <v>0</v>
      </c>
      <c r="AK89" s="511">
        <f t="shared" si="60"/>
        <v>0</v>
      </c>
      <c r="AL89" s="417">
        <f t="shared" si="61"/>
        <v>0</v>
      </c>
      <c r="AM89" s="417">
        <f t="shared" si="62"/>
        <v>0</v>
      </c>
    </row>
    <row r="90" spans="2:39" hidden="1" outlineLevel="2" x14ac:dyDescent="0.3">
      <c r="B90" s="455"/>
      <c r="C90" s="456" t="s">
        <v>644</v>
      </c>
      <c r="D90" s="450" t="s">
        <v>645</v>
      </c>
      <c r="E90" s="451">
        <f t="shared" si="55"/>
        <v>0</v>
      </c>
      <c r="F90" s="451"/>
      <c r="G90" s="451"/>
      <c r="H90" s="451"/>
      <c r="I90" s="451"/>
      <c r="J90" s="451">
        <f t="shared" si="38"/>
        <v>0</v>
      </c>
      <c r="K90" s="451"/>
      <c r="L90" s="451"/>
      <c r="M90" s="451"/>
      <c r="N90" s="451">
        <f t="shared" si="45"/>
        <v>0</v>
      </c>
      <c r="O90" s="451"/>
      <c r="P90" s="451"/>
      <c r="Q90" s="451"/>
      <c r="R90" s="451"/>
      <c r="S90" s="451"/>
      <c r="T90" s="451"/>
      <c r="U90" s="451"/>
      <c r="V90" s="465"/>
      <c r="W90" s="452" t="s">
        <v>43</v>
      </c>
      <c r="X90" s="451"/>
      <c r="Y90" s="451"/>
      <c r="Z90" s="451"/>
      <c r="AA90" s="451"/>
      <c r="AB90" s="451"/>
      <c r="AC90" s="451"/>
      <c r="AD90" s="451"/>
      <c r="AE90" s="451"/>
      <c r="AF90" s="451"/>
      <c r="AH90" s="417">
        <f t="shared" si="57"/>
        <v>0</v>
      </c>
      <c r="AI90" s="417">
        <f t="shared" si="58"/>
        <v>0</v>
      </c>
      <c r="AJ90" s="511">
        <f t="shared" si="59"/>
        <v>0</v>
      </c>
      <c r="AK90" s="511">
        <f t="shared" si="60"/>
        <v>0</v>
      </c>
      <c r="AL90" s="417">
        <f t="shared" si="61"/>
        <v>0</v>
      </c>
      <c r="AM90" s="417">
        <f t="shared" si="62"/>
        <v>0</v>
      </c>
    </row>
    <row r="91" spans="2:39" ht="25.5" customHeight="1" outlineLevel="1" x14ac:dyDescent="0.3">
      <c r="B91" s="1553" t="s">
        <v>646</v>
      </c>
      <c r="C91" s="1554"/>
      <c r="D91" s="442" t="s">
        <v>647</v>
      </c>
      <c r="E91" s="451">
        <f t="shared" si="55"/>
        <v>0</v>
      </c>
      <c r="F91" s="460"/>
      <c r="G91" s="460"/>
      <c r="H91" s="460"/>
      <c r="I91" s="460"/>
      <c r="J91" s="451">
        <f t="shared" si="38"/>
        <v>0</v>
      </c>
      <c r="K91" s="460"/>
      <c r="L91" s="460"/>
      <c r="M91" s="460"/>
      <c r="N91" s="451">
        <f t="shared" si="45"/>
        <v>0</v>
      </c>
      <c r="O91" s="460"/>
      <c r="P91" s="460"/>
      <c r="Q91" s="460"/>
      <c r="R91" s="460"/>
      <c r="S91" s="460"/>
      <c r="T91" s="460"/>
      <c r="U91" s="460"/>
      <c r="V91" s="467"/>
      <c r="W91" s="452" t="s">
        <v>43</v>
      </c>
      <c r="X91" s="460"/>
      <c r="Y91" s="451"/>
      <c r="Z91" s="451"/>
      <c r="AA91" s="451"/>
      <c r="AB91" s="451"/>
      <c r="AC91" s="451"/>
      <c r="AD91" s="451"/>
      <c r="AE91" s="451"/>
      <c r="AF91" s="451"/>
      <c r="AH91" s="417">
        <f t="shared" si="57"/>
        <v>0</v>
      </c>
      <c r="AI91" s="417">
        <f t="shared" si="58"/>
        <v>0</v>
      </c>
      <c r="AJ91" s="511">
        <f t="shared" si="59"/>
        <v>0</v>
      </c>
      <c r="AK91" s="511">
        <f t="shared" si="60"/>
        <v>0</v>
      </c>
      <c r="AL91" s="417">
        <f t="shared" si="61"/>
        <v>0</v>
      </c>
      <c r="AM91" s="417">
        <f t="shared" si="62"/>
        <v>0</v>
      </c>
    </row>
    <row r="92" spans="2:39" outlineLevel="1" x14ac:dyDescent="0.3">
      <c r="B92" s="1551" t="s">
        <v>648</v>
      </c>
      <c r="C92" s="1552"/>
      <c r="D92" s="442" t="s">
        <v>649</v>
      </c>
      <c r="E92" s="451">
        <f t="shared" si="55"/>
        <v>0</v>
      </c>
      <c r="F92" s="460"/>
      <c r="G92" s="460"/>
      <c r="H92" s="460"/>
      <c r="I92" s="460"/>
      <c r="J92" s="451">
        <f t="shared" si="38"/>
        <v>0</v>
      </c>
      <c r="K92" s="460"/>
      <c r="L92" s="460"/>
      <c r="M92" s="460"/>
      <c r="N92" s="451">
        <f t="shared" si="45"/>
        <v>0</v>
      </c>
      <c r="O92" s="460"/>
      <c r="P92" s="460"/>
      <c r="Q92" s="460"/>
      <c r="R92" s="460"/>
      <c r="S92" s="460"/>
      <c r="T92" s="460"/>
      <c r="U92" s="460"/>
      <c r="V92" s="467"/>
      <c r="W92" s="452" t="s">
        <v>43</v>
      </c>
      <c r="X92" s="460"/>
      <c r="Y92" s="451"/>
      <c r="Z92" s="451"/>
      <c r="AA92" s="451"/>
      <c r="AB92" s="451"/>
      <c r="AC92" s="451"/>
      <c r="AD92" s="451"/>
      <c r="AE92" s="451"/>
      <c r="AF92" s="451"/>
      <c r="AH92" s="417">
        <f t="shared" si="57"/>
        <v>0</v>
      </c>
      <c r="AI92" s="417">
        <f t="shared" si="58"/>
        <v>0</v>
      </c>
      <c r="AJ92" s="511">
        <f t="shared" si="59"/>
        <v>0</v>
      </c>
      <c r="AK92" s="511">
        <f t="shared" si="60"/>
        <v>0</v>
      </c>
      <c r="AL92" s="417">
        <f t="shared" si="61"/>
        <v>0</v>
      </c>
      <c r="AM92" s="417">
        <f t="shared" si="62"/>
        <v>0</v>
      </c>
    </row>
    <row r="93" spans="2:39" ht="39.75" customHeight="1" outlineLevel="1" x14ac:dyDescent="0.3">
      <c r="B93" s="1551" t="s">
        <v>650</v>
      </c>
      <c r="C93" s="1552"/>
      <c r="D93" s="442" t="s">
        <v>651</v>
      </c>
      <c r="E93" s="438">
        <f t="shared" ref="E93:I93" si="63">SUM(E94:E101)</f>
        <v>4549.76</v>
      </c>
      <c r="F93" s="438">
        <f t="shared" si="63"/>
        <v>2500</v>
      </c>
      <c r="G93" s="438">
        <f t="shared" si="63"/>
        <v>2500</v>
      </c>
      <c r="H93" s="438">
        <f t="shared" si="63"/>
        <v>0</v>
      </c>
      <c r="I93" s="438">
        <f t="shared" si="63"/>
        <v>104.59000000000002</v>
      </c>
      <c r="J93" s="451">
        <f t="shared" si="38"/>
        <v>2604.59</v>
      </c>
      <c r="K93" s="438">
        <f t="shared" ref="K93:V93" si="64">SUM(K94:K101)</f>
        <v>1945.17</v>
      </c>
      <c r="L93" s="438">
        <f t="shared" si="64"/>
        <v>0</v>
      </c>
      <c r="M93" s="438">
        <f t="shared" si="64"/>
        <v>0</v>
      </c>
      <c r="N93" s="438">
        <f t="shared" si="64"/>
        <v>1945.17</v>
      </c>
      <c r="O93" s="438">
        <f t="shared" si="64"/>
        <v>0</v>
      </c>
      <c r="P93" s="438">
        <f t="shared" si="64"/>
        <v>0</v>
      </c>
      <c r="Q93" s="438">
        <f t="shared" si="64"/>
        <v>0</v>
      </c>
      <c r="R93" s="438">
        <f t="shared" si="64"/>
        <v>0</v>
      </c>
      <c r="S93" s="438">
        <f t="shared" si="64"/>
        <v>0</v>
      </c>
      <c r="T93" s="438">
        <f t="shared" si="64"/>
        <v>0</v>
      </c>
      <c r="U93" s="438">
        <f t="shared" si="64"/>
        <v>0</v>
      </c>
      <c r="V93" s="438">
        <f t="shared" si="64"/>
        <v>0</v>
      </c>
      <c r="W93" s="452" t="s">
        <v>43</v>
      </c>
      <c r="X93" s="438">
        <f t="shared" ref="X93:AF93" si="65">SUM(X94:X101)</f>
        <v>0</v>
      </c>
      <c r="Y93" s="438">
        <f t="shared" si="65"/>
        <v>0</v>
      </c>
      <c r="Z93" s="438">
        <f t="shared" si="65"/>
        <v>0</v>
      </c>
      <c r="AA93" s="438">
        <f t="shared" si="65"/>
        <v>0</v>
      </c>
      <c r="AB93" s="438">
        <f t="shared" si="65"/>
        <v>0</v>
      </c>
      <c r="AC93" s="438">
        <f t="shared" si="65"/>
        <v>0</v>
      </c>
      <c r="AD93" s="438">
        <f t="shared" si="65"/>
        <v>0</v>
      </c>
      <c r="AE93" s="438">
        <f t="shared" si="65"/>
        <v>0</v>
      </c>
      <c r="AF93" s="438">
        <f t="shared" si="65"/>
        <v>0</v>
      </c>
      <c r="AH93" s="417">
        <f t="shared" si="57"/>
        <v>454.976</v>
      </c>
      <c r="AI93" s="417">
        <f t="shared" si="58"/>
        <v>5459.7119999999995</v>
      </c>
      <c r="AJ93" s="511">
        <f t="shared" si="59"/>
        <v>0</v>
      </c>
      <c r="AK93" s="511">
        <f t="shared" si="60"/>
        <v>5459.7119999999995</v>
      </c>
      <c r="AL93" s="417">
        <f t="shared" si="61"/>
        <v>5.4597119999999997</v>
      </c>
      <c r="AM93" s="417">
        <f t="shared" si="62"/>
        <v>5.62350336</v>
      </c>
    </row>
    <row r="94" spans="2:39" outlineLevel="2" x14ac:dyDescent="0.3">
      <c r="B94" s="455"/>
      <c r="C94" s="456" t="s">
        <v>652</v>
      </c>
      <c r="D94" s="450" t="s">
        <v>653</v>
      </c>
      <c r="E94" s="451">
        <f t="shared" si="55"/>
        <v>0</v>
      </c>
      <c r="F94" s="451"/>
      <c r="G94" s="462"/>
      <c r="H94" s="462"/>
      <c r="I94" s="462"/>
      <c r="J94" s="451">
        <f t="shared" si="38"/>
        <v>0</v>
      </c>
      <c r="K94" s="462"/>
      <c r="L94" s="462"/>
      <c r="M94" s="462"/>
      <c r="N94" s="451">
        <f t="shared" si="45"/>
        <v>0</v>
      </c>
      <c r="O94" s="462"/>
      <c r="P94" s="462"/>
      <c r="Q94" s="462"/>
      <c r="R94" s="462">
        <f t="shared" ref="R94:R100" si="66">SUM(O94:Q94)</f>
        <v>0</v>
      </c>
      <c r="S94" s="462"/>
      <c r="T94" s="462"/>
      <c r="U94" s="462"/>
      <c r="V94" s="462"/>
      <c r="W94" s="452" t="s">
        <v>43</v>
      </c>
      <c r="X94" s="462"/>
      <c r="Y94" s="451"/>
      <c r="Z94" s="451"/>
      <c r="AA94" s="451"/>
      <c r="AB94" s="451"/>
      <c r="AC94" s="451"/>
      <c r="AD94" s="451"/>
      <c r="AE94" s="451"/>
      <c r="AF94" s="451"/>
      <c r="AH94" s="417">
        <f t="shared" si="57"/>
        <v>0</v>
      </c>
      <c r="AI94" s="417">
        <f t="shared" si="58"/>
        <v>0</v>
      </c>
      <c r="AJ94" s="511">
        <f t="shared" si="59"/>
        <v>0</v>
      </c>
      <c r="AK94" s="511">
        <f t="shared" si="60"/>
        <v>0</v>
      </c>
      <c r="AL94" s="417">
        <f t="shared" si="61"/>
        <v>0</v>
      </c>
      <c r="AM94" s="417">
        <f t="shared" si="62"/>
        <v>0</v>
      </c>
    </row>
    <row r="95" spans="2:39" outlineLevel="2" x14ac:dyDescent="0.3">
      <c r="B95" s="458"/>
      <c r="C95" s="456" t="s">
        <v>654</v>
      </c>
      <c r="D95" s="450" t="s">
        <v>655</v>
      </c>
      <c r="E95" s="451">
        <f t="shared" si="55"/>
        <v>0</v>
      </c>
      <c r="F95" s="451"/>
      <c r="G95" s="462"/>
      <c r="H95" s="462"/>
      <c r="I95" s="462"/>
      <c r="J95" s="451">
        <f t="shared" si="38"/>
        <v>0</v>
      </c>
      <c r="K95" s="462"/>
      <c r="L95" s="462"/>
      <c r="M95" s="462"/>
      <c r="N95" s="451">
        <f t="shared" si="45"/>
        <v>0</v>
      </c>
      <c r="O95" s="462"/>
      <c r="P95" s="462"/>
      <c r="Q95" s="462"/>
      <c r="R95" s="462">
        <f t="shared" si="66"/>
        <v>0</v>
      </c>
      <c r="S95" s="462"/>
      <c r="T95" s="462"/>
      <c r="U95" s="462"/>
      <c r="V95" s="462"/>
      <c r="W95" s="452" t="s">
        <v>43</v>
      </c>
      <c r="X95" s="462"/>
      <c r="Y95" s="451"/>
      <c r="Z95" s="451"/>
      <c r="AA95" s="451"/>
      <c r="AB95" s="451"/>
      <c r="AC95" s="451"/>
      <c r="AD95" s="451"/>
      <c r="AE95" s="451"/>
      <c r="AF95" s="451"/>
      <c r="AH95" s="417">
        <f t="shared" si="57"/>
        <v>0</v>
      </c>
      <c r="AI95" s="417">
        <f t="shared" si="58"/>
        <v>0</v>
      </c>
      <c r="AJ95" s="511">
        <f t="shared" si="59"/>
        <v>0</v>
      </c>
      <c r="AK95" s="511">
        <f t="shared" si="60"/>
        <v>0</v>
      </c>
      <c r="AL95" s="417">
        <f t="shared" si="61"/>
        <v>0</v>
      </c>
      <c r="AM95" s="417">
        <f t="shared" si="62"/>
        <v>0</v>
      </c>
    </row>
    <row r="96" spans="2:39" outlineLevel="2" x14ac:dyDescent="0.3">
      <c r="B96" s="458"/>
      <c r="C96" s="456" t="s">
        <v>656</v>
      </c>
      <c r="D96" s="450" t="s">
        <v>657</v>
      </c>
      <c r="E96" s="451">
        <f t="shared" si="55"/>
        <v>0</v>
      </c>
      <c r="F96" s="451"/>
      <c r="G96" s="451"/>
      <c r="H96" s="451"/>
      <c r="I96" s="451"/>
      <c r="J96" s="451">
        <f t="shared" si="38"/>
        <v>0</v>
      </c>
      <c r="K96" s="451"/>
      <c r="L96" s="451"/>
      <c r="M96" s="451"/>
      <c r="N96" s="451">
        <f t="shared" si="45"/>
        <v>0</v>
      </c>
      <c r="O96" s="451"/>
      <c r="P96" s="451"/>
      <c r="Q96" s="451"/>
      <c r="R96" s="462">
        <f t="shared" si="66"/>
        <v>0</v>
      </c>
      <c r="S96" s="451"/>
      <c r="T96" s="451"/>
      <c r="U96" s="451"/>
      <c r="V96" s="465"/>
      <c r="W96" s="452" t="s">
        <v>43</v>
      </c>
      <c r="X96" s="451"/>
      <c r="Y96" s="451"/>
      <c r="Z96" s="451"/>
      <c r="AA96" s="451"/>
      <c r="AB96" s="451"/>
      <c r="AC96" s="451"/>
      <c r="AD96" s="451"/>
      <c r="AE96" s="451"/>
      <c r="AF96" s="451"/>
      <c r="AH96" s="417">
        <f t="shared" si="57"/>
        <v>0</v>
      </c>
      <c r="AI96" s="417">
        <f t="shared" si="58"/>
        <v>0</v>
      </c>
      <c r="AJ96" s="511">
        <f t="shared" si="59"/>
        <v>0</v>
      </c>
      <c r="AK96" s="511">
        <f t="shared" si="60"/>
        <v>0</v>
      </c>
      <c r="AL96" s="417">
        <f t="shared" si="61"/>
        <v>0</v>
      </c>
      <c r="AM96" s="417">
        <f t="shared" si="62"/>
        <v>0</v>
      </c>
    </row>
    <row r="97" spans="2:39" outlineLevel="2" x14ac:dyDescent="0.3">
      <c r="B97" s="458"/>
      <c r="C97" s="456" t="s">
        <v>658</v>
      </c>
      <c r="D97" s="450" t="s">
        <v>659</v>
      </c>
      <c r="E97" s="451">
        <f t="shared" si="55"/>
        <v>0</v>
      </c>
      <c r="F97" s="451"/>
      <c r="G97" s="451"/>
      <c r="H97" s="451"/>
      <c r="I97" s="451"/>
      <c r="J97" s="451">
        <f t="shared" si="38"/>
        <v>0</v>
      </c>
      <c r="K97" s="451"/>
      <c r="L97" s="451"/>
      <c r="M97" s="451"/>
      <c r="N97" s="451">
        <f t="shared" si="45"/>
        <v>0</v>
      </c>
      <c r="O97" s="451"/>
      <c r="P97" s="451"/>
      <c r="Q97" s="451"/>
      <c r="R97" s="462">
        <f t="shared" si="66"/>
        <v>0</v>
      </c>
      <c r="S97" s="451"/>
      <c r="T97" s="451"/>
      <c r="U97" s="451"/>
      <c r="V97" s="465"/>
      <c r="W97" s="452" t="s">
        <v>43</v>
      </c>
      <c r="X97" s="451"/>
      <c r="Y97" s="451"/>
      <c r="Z97" s="451"/>
      <c r="AA97" s="451"/>
      <c r="AB97" s="451"/>
      <c r="AC97" s="451"/>
      <c r="AD97" s="451"/>
      <c r="AE97" s="451"/>
      <c r="AF97" s="451"/>
      <c r="AH97" s="417">
        <f t="shared" si="57"/>
        <v>0</v>
      </c>
      <c r="AI97" s="417">
        <f t="shared" si="58"/>
        <v>0</v>
      </c>
      <c r="AJ97" s="511">
        <f t="shared" si="59"/>
        <v>0</v>
      </c>
      <c r="AK97" s="511">
        <f t="shared" si="60"/>
        <v>0</v>
      </c>
      <c r="AL97" s="417">
        <f t="shared" si="61"/>
        <v>0</v>
      </c>
      <c r="AM97" s="417">
        <f t="shared" si="62"/>
        <v>0</v>
      </c>
    </row>
    <row r="98" spans="2:39" outlineLevel="2" x14ac:dyDescent="0.3">
      <c r="B98" s="458"/>
      <c r="C98" s="456" t="s">
        <v>660</v>
      </c>
      <c r="D98" s="450" t="s">
        <v>661</v>
      </c>
      <c r="E98" s="451">
        <f t="shared" si="55"/>
        <v>0</v>
      </c>
      <c r="F98" s="451"/>
      <c r="G98" s="451"/>
      <c r="H98" s="451"/>
      <c r="I98" s="451"/>
      <c r="J98" s="451">
        <f t="shared" si="38"/>
        <v>0</v>
      </c>
      <c r="K98" s="451"/>
      <c r="L98" s="451"/>
      <c r="M98" s="451"/>
      <c r="N98" s="451">
        <f t="shared" si="45"/>
        <v>0</v>
      </c>
      <c r="O98" s="451"/>
      <c r="P98" s="451"/>
      <c r="Q98" s="451"/>
      <c r="R98" s="462">
        <f t="shared" si="66"/>
        <v>0</v>
      </c>
      <c r="S98" s="451"/>
      <c r="T98" s="451"/>
      <c r="U98" s="451"/>
      <c r="V98" s="465"/>
      <c r="W98" s="452" t="s">
        <v>43</v>
      </c>
      <c r="X98" s="451"/>
      <c r="Y98" s="451"/>
      <c r="Z98" s="451"/>
      <c r="AA98" s="451"/>
      <c r="AB98" s="451"/>
      <c r="AC98" s="451"/>
      <c r="AD98" s="451"/>
      <c r="AE98" s="451"/>
      <c r="AF98" s="451"/>
      <c r="AH98" s="417">
        <f t="shared" si="57"/>
        <v>0</v>
      </c>
      <c r="AI98" s="417">
        <f t="shared" si="58"/>
        <v>0</v>
      </c>
      <c r="AJ98" s="511">
        <f t="shared" si="59"/>
        <v>0</v>
      </c>
      <c r="AK98" s="511">
        <f t="shared" si="60"/>
        <v>0</v>
      </c>
      <c r="AL98" s="417">
        <f t="shared" si="61"/>
        <v>0</v>
      </c>
      <c r="AM98" s="417">
        <f t="shared" si="62"/>
        <v>0</v>
      </c>
    </row>
    <row r="99" spans="2:39" outlineLevel="2" x14ac:dyDescent="0.3">
      <c r="B99" s="458"/>
      <c r="C99" s="456" t="s">
        <v>662</v>
      </c>
      <c r="D99" s="450" t="s">
        <v>663</v>
      </c>
      <c r="E99" s="451">
        <f t="shared" si="55"/>
        <v>0</v>
      </c>
      <c r="F99" s="451"/>
      <c r="G99" s="451"/>
      <c r="H99" s="451"/>
      <c r="I99" s="451"/>
      <c r="J99" s="451">
        <f t="shared" si="38"/>
        <v>0</v>
      </c>
      <c r="K99" s="451"/>
      <c r="L99" s="451"/>
      <c r="M99" s="451"/>
      <c r="N99" s="451">
        <f t="shared" si="45"/>
        <v>0</v>
      </c>
      <c r="O99" s="451"/>
      <c r="P99" s="451"/>
      <c r="Q99" s="451"/>
      <c r="R99" s="462">
        <f t="shared" si="66"/>
        <v>0</v>
      </c>
      <c r="S99" s="451"/>
      <c r="T99" s="451"/>
      <c r="U99" s="451"/>
      <c r="V99" s="465"/>
      <c r="W99" s="452" t="s">
        <v>43</v>
      </c>
      <c r="X99" s="451"/>
      <c r="Y99" s="451"/>
      <c r="Z99" s="451"/>
      <c r="AA99" s="451"/>
      <c r="AB99" s="451"/>
      <c r="AC99" s="451"/>
      <c r="AD99" s="451"/>
      <c r="AE99" s="451"/>
      <c r="AF99" s="451"/>
      <c r="AH99" s="417">
        <f t="shared" si="57"/>
        <v>0</v>
      </c>
      <c r="AI99" s="417">
        <f t="shared" si="58"/>
        <v>0</v>
      </c>
      <c r="AJ99" s="511">
        <f t="shared" si="59"/>
        <v>0</v>
      </c>
      <c r="AK99" s="511">
        <f t="shared" si="60"/>
        <v>0</v>
      </c>
      <c r="AL99" s="417">
        <f t="shared" si="61"/>
        <v>0</v>
      </c>
      <c r="AM99" s="417">
        <f t="shared" si="62"/>
        <v>0</v>
      </c>
    </row>
    <row r="100" spans="2:39" outlineLevel="2" x14ac:dyDescent="0.3">
      <c r="B100" s="458"/>
      <c r="C100" s="456" t="s">
        <v>664</v>
      </c>
      <c r="D100" s="450" t="s">
        <v>665</v>
      </c>
      <c r="E100" s="451">
        <f t="shared" si="55"/>
        <v>0</v>
      </c>
      <c r="F100" s="451"/>
      <c r="G100" s="451"/>
      <c r="H100" s="451"/>
      <c r="I100" s="451"/>
      <c r="J100" s="451">
        <f t="shared" si="38"/>
        <v>0</v>
      </c>
      <c r="K100" s="451"/>
      <c r="L100" s="451"/>
      <c r="M100" s="451"/>
      <c r="N100" s="451">
        <f t="shared" si="45"/>
        <v>0</v>
      </c>
      <c r="O100" s="451"/>
      <c r="P100" s="451"/>
      <c r="Q100" s="451"/>
      <c r="R100" s="462">
        <f t="shared" si="66"/>
        <v>0</v>
      </c>
      <c r="S100" s="451"/>
      <c r="T100" s="451"/>
      <c r="U100" s="451"/>
      <c r="V100" s="465"/>
      <c r="W100" s="452" t="s">
        <v>43</v>
      </c>
      <c r="X100" s="451"/>
      <c r="Y100" s="451"/>
      <c r="Z100" s="451"/>
      <c r="AA100" s="451"/>
      <c r="AB100" s="451"/>
      <c r="AC100" s="451"/>
      <c r="AD100" s="451"/>
      <c r="AE100" s="451"/>
      <c r="AF100" s="451"/>
      <c r="AH100" s="417">
        <f t="shared" si="57"/>
        <v>0</v>
      </c>
      <c r="AI100" s="417">
        <f t="shared" si="58"/>
        <v>0</v>
      </c>
      <c r="AJ100" s="511">
        <f t="shared" si="59"/>
        <v>0</v>
      </c>
      <c r="AK100" s="511">
        <f t="shared" si="60"/>
        <v>0</v>
      </c>
      <c r="AL100" s="417">
        <f t="shared" si="61"/>
        <v>0</v>
      </c>
      <c r="AM100" s="417">
        <f t="shared" si="62"/>
        <v>0</v>
      </c>
    </row>
    <row r="101" spans="2:39" outlineLevel="2" x14ac:dyDescent="0.3">
      <c r="B101" s="455"/>
      <c r="C101" s="456" t="s">
        <v>666</v>
      </c>
      <c r="D101" s="450" t="s">
        <v>667</v>
      </c>
      <c r="E101" s="451">
        <f t="shared" si="55"/>
        <v>4549.76</v>
      </c>
      <c r="F101" s="451">
        <f>'[2]Facturi si Arierate - 31 ian 20'!H33</f>
        <v>2500</v>
      </c>
      <c r="G101" s="463">
        <f>'[2]Facturi si Arierate - 04.03.20'!H33</f>
        <v>2500</v>
      </c>
      <c r="H101" s="462"/>
      <c r="I101" s="463">
        <f>216.58-111.99</f>
        <v>104.59000000000002</v>
      </c>
      <c r="J101" s="451">
        <f t="shared" si="38"/>
        <v>2604.59</v>
      </c>
      <c r="K101" s="463">
        <f>'[2]Facturi si Arierate -04.05 2020'!H322</f>
        <v>1945.17</v>
      </c>
      <c r="L101" s="462"/>
      <c r="M101" s="463"/>
      <c r="N101" s="451">
        <f t="shared" si="45"/>
        <v>1945.17</v>
      </c>
      <c r="O101" s="462"/>
      <c r="P101" s="462"/>
      <c r="Q101" s="463"/>
      <c r="R101" s="462">
        <f>SUM(O101:Q101)</f>
        <v>0</v>
      </c>
      <c r="S101" s="462"/>
      <c r="T101" s="462"/>
      <c r="U101" s="463"/>
      <c r="V101" s="462">
        <f>SUM(S101:U101)</f>
        <v>0</v>
      </c>
      <c r="W101" s="452" t="s">
        <v>43</v>
      </c>
      <c r="X101" s="462"/>
      <c r="Y101" s="451"/>
      <c r="Z101" s="451"/>
      <c r="AA101" s="451"/>
      <c r="AB101" s="451"/>
      <c r="AC101" s="451"/>
      <c r="AD101" s="451"/>
      <c r="AE101" s="451"/>
      <c r="AF101" s="451"/>
      <c r="AH101" s="417">
        <f t="shared" si="57"/>
        <v>454.976</v>
      </c>
      <c r="AI101" s="417">
        <f t="shared" si="58"/>
        <v>5459.7119999999995</v>
      </c>
      <c r="AJ101" s="511">
        <f t="shared" si="59"/>
        <v>0</v>
      </c>
      <c r="AK101" s="511">
        <f t="shared" si="60"/>
        <v>5459.7119999999995</v>
      </c>
      <c r="AL101" s="417">
        <f t="shared" si="61"/>
        <v>5.4597119999999997</v>
      </c>
      <c r="AM101" s="417">
        <f t="shared" si="62"/>
        <v>5.62350336</v>
      </c>
    </row>
    <row r="102" spans="2:39" s="443" customFormat="1" x14ac:dyDescent="0.3">
      <c r="B102" s="1525" t="s">
        <v>932</v>
      </c>
      <c r="C102" s="1526"/>
      <c r="D102" s="442" t="s">
        <v>933</v>
      </c>
      <c r="E102" s="460">
        <f t="shared" ref="E102:E165" si="67">SUM(J102:V102)</f>
        <v>0</v>
      </c>
      <c r="F102" s="460"/>
      <c r="G102" s="460"/>
      <c r="H102" s="460"/>
      <c r="I102" s="460"/>
      <c r="J102" s="451">
        <f t="shared" si="38"/>
        <v>0</v>
      </c>
      <c r="K102" s="460"/>
      <c r="L102" s="460"/>
      <c r="M102" s="460"/>
      <c r="N102" s="460"/>
      <c r="O102" s="460"/>
      <c r="P102" s="460"/>
      <c r="Q102" s="460"/>
      <c r="R102" s="460"/>
      <c r="S102" s="460"/>
      <c r="T102" s="460"/>
      <c r="U102" s="460"/>
      <c r="V102" s="467"/>
      <c r="W102" s="441"/>
      <c r="X102" s="460"/>
      <c r="Y102" s="451"/>
      <c r="Z102" s="451"/>
      <c r="AA102" s="451"/>
      <c r="AB102" s="451"/>
      <c r="AC102" s="451"/>
      <c r="AD102" s="451"/>
      <c r="AE102" s="451"/>
      <c r="AF102" s="451"/>
      <c r="AH102" s="417">
        <f t="shared" si="57"/>
        <v>0</v>
      </c>
      <c r="AI102" s="417">
        <f t="shared" si="58"/>
        <v>0</v>
      </c>
      <c r="AJ102" s="511">
        <f t="shared" si="59"/>
        <v>0</v>
      </c>
      <c r="AK102" s="511">
        <f t="shared" si="60"/>
        <v>0</v>
      </c>
      <c r="AL102" s="417">
        <f t="shared" si="61"/>
        <v>0</v>
      </c>
      <c r="AM102" s="417">
        <f t="shared" si="62"/>
        <v>0</v>
      </c>
    </row>
    <row r="103" spans="2:39" outlineLevel="1" collapsed="1" x14ac:dyDescent="0.3">
      <c r="B103" s="1551" t="s">
        <v>668</v>
      </c>
      <c r="C103" s="1552"/>
      <c r="D103" s="442" t="s">
        <v>669</v>
      </c>
      <c r="E103" s="438">
        <f t="shared" si="67"/>
        <v>0</v>
      </c>
      <c r="F103" s="438">
        <f t="shared" ref="F103:I103" si="68">SUM(F104:F105)</f>
        <v>0</v>
      </c>
      <c r="G103" s="438">
        <f t="shared" si="68"/>
        <v>0</v>
      </c>
      <c r="H103" s="438">
        <f t="shared" si="68"/>
        <v>0</v>
      </c>
      <c r="I103" s="438">
        <f t="shared" si="68"/>
        <v>0</v>
      </c>
      <c r="J103" s="451">
        <f t="shared" si="38"/>
        <v>0</v>
      </c>
      <c r="K103" s="438">
        <f t="shared" ref="K103:V103" si="69">SUM(K104:K105)</f>
        <v>0</v>
      </c>
      <c r="L103" s="438">
        <f t="shared" si="69"/>
        <v>0</v>
      </c>
      <c r="M103" s="438">
        <f t="shared" si="69"/>
        <v>0</v>
      </c>
      <c r="N103" s="438">
        <f t="shared" si="69"/>
        <v>0</v>
      </c>
      <c r="O103" s="438">
        <f t="shared" si="69"/>
        <v>0</v>
      </c>
      <c r="P103" s="438">
        <f t="shared" si="69"/>
        <v>0</v>
      </c>
      <c r="Q103" s="438">
        <f t="shared" si="69"/>
        <v>0</v>
      </c>
      <c r="R103" s="438">
        <f t="shared" si="69"/>
        <v>0</v>
      </c>
      <c r="S103" s="438">
        <f t="shared" si="69"/>
        <v>0</v>
      </c>
      <c r="T103" s="438">
        <f t="shared" si="69"/>
        <v>0</v>
      </c>
      <c r="U103" s="438">
        <f t="shared" si="69"/>
        <v>0</v>
      </c>
      <c r="V103" s="438">
        <f t="shared" si="69"/>
        <v>0</v>
      </c>
      <c r="W103" s="452" t="s">
        <v>43</v>
      </c>
      <c r="X103" s="438">
        <f t="shared" ref="X103:AF103" si="70">SUM(X104:X105)</f>
        <v>0</v>
      </c>
      <c r="Y103" s="438">
        <f t="shared" si="70"/>
        <v>0</v>
      </c>
      <c r="Z103" s="438">
        <f t="shared" si="70"/>
        <v>0</v>
      </c>
      <c r="AA103" s="438">
        <f t="shared" si="70"/>
        <v>0</v>
      </c>
      <c r="AB103" s="438">
        <f t="shared" si="70"/>
        <v>0</v>
      </c>
      <c r="AC103" s="438">
        <f t="shared" si="70"/>
        <v>0</v>
      </c>
      <c r="AD103" s="438">
        <f t="shared" si="70"/>
        <v>0</v>
      </c>
      <c r="AE103" s="438">
        <f t="shared" si="70"/>
        <v>0</v>
      </c>
      <c r="AF103" s="438">
        <f t="shared" si="70"/>
        <v>0</v>
      </c>
      <c r="AH103" s="417">
        <f t="shared" si="57"/>
        <v>0</v>
      </c>
      <c r="AI103" s="417">
        <f t="shared" si="58"/>
        <v>0</v>
      </c>
      <c r="AJ103" s="511">
        <f t="shared" si="59"/>
        <v>0</v>
      </c>
      <c r="AK103" s="511">
        <f t="shared" si="60"/>
        <v>0</v>
      </c>
      <c r="AL103" s="417">
        <f t="shared" si="61"/>
        <v>0</v>
      </c>
      <c r="AM103" s="417">
        <f t="shared" si="62"/>
        <v>0</v>
      </c>
    </row>
    <row r="104" spans="2:39" hidden="1" outlineLevel="2" x14ac:dyDescent="0.3">
      <c r="B104" s="455"/>
      <c r="C104" s="468" t="s">
        <v>670</v>
      </c>
      <c r="D104" s="469" t="s">
        <v>671</v>
      </c>
      <c r="E104" s="460">
        <f t="shared" si="67"/>
        <v>0</v>
      </c>
      <c r="F104" s="460"/>
      <c r="G104" s="460"/>
      <c r="H104" s="460"/>
      <c r="I104" s="460"/>
      <c r="J104" s="451">
        <f t="shared" si="38"/>
        <v>0</v>
      </c>
      <c r="K104" s="460"/>
      <c r="L104" s="460"/>
      <c r="M104" s="460"/>
      <c r="N104" s="460"/>
      <c r="O104" s="460"/>
      <c r="P104" s="460"/>
      <c r="Q104" s="460"/>
      <c r="R104" s="460"/>
      <c r="S104" s="460"/>
      <c r="T104" s="460"/>
      <c r="U104" s="460"/>
      <c r="V104" s="467"/>
      <c r="W104" s="452" t="s">
        <v>43</v>
      </c>
      <c r="X104" s="460"/>
      <c r="Y104" s="460"/>
      <c r="Z104" s="460"/>
      <c r="AA104" s="460"/>
      <c r="AB104" s="460"/>
      <c r="AC104" s="460"/>
      <c r="AD104" s="460"/>
      <c r="AE104" s="460"/>
      <c r="AF104" s="460"/>
      <c r="AH104" s="417">
        <f t="shared" si="57"/>
        <v>0</v>
      </c>
      <c r="AI104" s="417">
        <f t="shared" si="58"/>
        <v>0</v>
      </c>
      <c r="AJ104" s="511">
        <f t="shared" si="59"/>
        <v>0</v>
      </c>
      <c r="AK104" s="511">
        <f t="shared" si="60"/>
        <v>0</v>
      </c>
      <c r="AL104" s="417">
        <f t="shared" si="61"/>
        <v>0</v>
      </c>
      <c r="AM104" s="417">
        <f t="shared" si="62"/>
        <v>0</v>
      </c>
    </row>
    <row r="105" spans="2:39" hidden="1" outlineLevel="2" x14ac:dyDescent="0.3">
      <c r="B105" s="455"/>
      <c r="C105" s="468" t="s">
        <v>672</v>
      </c>
      <c r="D105" s="469" t="s">
        <v>673</v>
      </c>
      <c r="E105" s="460">
        <f t="shared" si="67"/>
        <v>0</v>
      </c>
      <c r="F105" s="460"/>
      <c r="G105" s="460"/>
      <c r="H105" s="460"/>
      <c r="I105" s="460"/>
      <c r="J105" s="451">
        <f t="shared" si="38"/>
        <v>0</v>
      </c>
      <c r="K105" s="460"/>
      <c r="L105" s="460"/>
      <c r="M105" s="460"/>
      <c r="N105" s="460"/>
      <c r="O105" s="460"/>
      <c r="P105" s="460"/>
      <c r="Q105" s="460"/>
      <c r="R105" s="460"/>
      <c r="S105" s="460"/>
      <c r="T105" s="460"/>
      <c r="U105" s="460"/>
      <c r="V105" s="467"/>
      <c r="W105" s="452" t="s">
        <v>43</v>
      </c>
      <c r="X105" s="460"/>
      <c r="Y105" s="460"/>
      <c r="Z105" s="460"/>
      <c r="AA105" s="460"/>
      <c r="AB105" s="460"/>
      <c r="AC105" s="460"/>
      <c r="AD105" s="460"/>
      <c r="AE105" s="460"/>
      <c r="AF105" s="460"/>
      <c r="AH105" s="417">
        <f t="shared" si="57"/>
        <v>0</v>
      </c>
      <c r="AI105" s="417">
        <f t="shared" si="58"/>
        <v>0</v>
      </c>
      <c r="AJ105" s="511">
        <f t="shared" si="59"/>
        <v>0</v>
      </c>
      <c r="AK105" s="511">
        <f t="shared" si="60"/>
        <v>0</v>
      </c>
      <c r="AL105" s="417">
        <f t="shared" si="61"/>
        <v>0</v>
      </c>
      <c r="AM105" s="417">
        <f t="shared" si="62"/>
        <v>0</v>
      </c>
    </row>
    <row r="106" spans="2:39" ht="31.5" customHeight="1" outlineLevel="1" collapsed="1" x14ac:dyDescent="0.3">
      <c r="B106" s="1551" t="s">
        <v>674</v>
      </c>
      <c r="C106" s="1552"/>
      <c r="D106" s="442" t="s">
        <v>675</v>
      </c>
      <c r="E106" s="438">
        <f t="shared" si="67"/>
        <v>0</v>
      </c>
      <c r="F106" s="438">
        <f>SUM(F107:F110)</f>
        <v>0</v>
      </c>
      <c r="G106" s="438">
        <f t="shared" ref="G106:V106" si="71">SUM(G107:G110)</f>
        <v>0</v>
      </c>
      <c r="H106" s="438">
        <f t="shared" si="71"/>
        <v>0</v>
      </c>
      <c r="I106" s="438">
        <f t="shared" si="71"/>
        <v>0</v>
      </c>
      <c r="J106" s="451">
        <f t="shared" si="38"/>
        <v>0</v>
      </c>
      <c r="K106" s="438">
        <f t="shared" ref="K106:M106" si="72">SUM(K107:K110)</f>
        <v>0</v>
      </c>
      <c r="L106" s="438">
        <f t="shared" si="72"/>
        <v>0</v>
      </c>
      <c r="M106" s="438">
        <f t="shared" si="72"/>
        <v>0</v>
      </c>
      <c r="N106" s="438">
        <f t="shared" si="71"/>
        <v>0</v>
      </c>
      <c r="O106" s="438">
        <f t="shared" si="71"/>
        <v>0</v>
      </c>
      <c r="P106" s="438">
        <f t="shared" si="71"/>
        <v>0</v>
      </c>
      <c r="Q106" s="438">
        <f t="shared" si="71"/>
        <v>0</v>
      </c>
      <c r="R106" s="438">
        <f t="shared" si="71"/>
        <v>0</v>
      </c>
      <c r="S106" s="438">
        <f t="shared" si="71"/>
        <v>0</v>
      </c>
      <c r="T106" s="438">
        <f t="shared" si="71"/>
        <v>0</v>
      </c>
      <c r="U106" s="438">
        <f t="shared" si="71"/>
        <v>0</v>
      </c>
      <c r="V106" s="438">
        <f t="shared" si="71"/>
        <v>0</v>
      </c>
      <c r="W106" s="452" t="s">
        <v>43</v>
      </c>
      <c r="X106" s="438">
        <f t="shared" ref="X106:AF106" si="73">SUM(X107:X110)</f>
        <v>0</v>
      </c>
      <c r="Y106" s="438">
        <f t="shared" si="73"/>
        <v>0</v>
      </c>
      <c r="Z106" s="438">
        <f t="shared" si="73"/>
        <v>0</v>
      </c>
      <c r="AA106" s="438">
        <f t="shared" si="73"/>
        <v>0</v>
      </c>
      <c r="AB106" s="438">
        <f t="shared" si="73"/>
        <v>0</v>
      </c>
      <c r="AC106" s="438">
        <f t="shared" si="73"/>
        <v>0</v>
      </c>
      <c r="AD106" s="438">
        <f t="shared" si="73"/>
        <v>0</v>
      </c>
      <c r="AE106" s="438">
        <f t="shared" si="73"/>
        <v>0</v>
      </c>
      <c r="AF106" s="438">
        <f t="shared" si="73"/>
        <v>0</v>
      </c>
      <c r="AH106" s="417">
        <f t="shared" si="57"/>
        <v>0</v>
      </c>
      <c r="AI106" s="417">
        <f t="shared" si="58"/>
        <v>0</v>
      </c>
      <c r="AJ106" s="511">
        <f t="shared" si="59"/>
        <v>0</v>
      </c>
      <c r="AK106" s="511">
        <f t="shared" si="60"/>
        <v>0</v>
      </c>
      <c r="AL106" s="417">
        <f t="shared" si="61"/>
        <v>0</v>
      </c>
      <c r="AM106" s="417">
        <f t="shared" si="62"/>
        <v>0</v>
      </c>
    </row>
    <row r="107" spans="2:39" hidden="1" outlineLevel="2" x14ac:dyDescent="0.3">
      <c r="B107" s="448"/>
      <c r="C107" s="468" t="s">
        <v>676</v>
      </c>
      <c r="D107" s="469" t="s">
        <v>677</v>
      </c>
      <c r="E107" s="460">
        <f t="shared" si="67"/>
        <v>0</v>
      </c>
      <c r="F107" s="460"/>
      <c r="G107" s="460"/>
      <c r="H107" s="460"/>
      <c r="I107" s="460"/>
      <c r="J107" s="451">
        <f t="shared" si="38"/>
        <v>0</v>
      </c>
      <c r="K107" s="460"/>
      <c r="L107" s="460"/>
      <c r="M107" s="460"/>
      <c r="N107" s="460"/>
      <c r="O107" s="460"/>
      <c r="P107" s="460"/>
      <c r="Q107" s="460"/>
      <c r="R107" s="460"/>
      <c r="S107" s="460"/>
      <c r="T107" s="460"/>
      <c r="U107" s="460"/>
      <c r="V107" s="467"/>
      <c r="W107" s="452" t="s">
        <v>43</v>
      </c>
      <c r="X107" s="460"/>
      <c r="Y107" s="460"/>
      <c r="Z107" s="460"/>
      <c r="AA107" s="460"/>
      <c r="AB107" s="460"/>
      <c r="AC107" s="460"/>
      <c r="AD107" s="460"/>
      <c r="AE107" s="460"/>
      <c r="AF107" s="460"/>
      <c r="AH107" s="417">
        <f t="shared" si="57"/>
        <v>0</v>
      </c>
      <c r="AI107" s="417">
        <f t="shared" si="58"/>
        <v>0</v>
      </c>
      <c r="AJ107" s="511">
        <f t="shared" si="59"/>
        <v>0</v>
      </c>
      <c r="AK107" s="511">
        <f t="shared" si="60"/>
        <v>0</v>
      </c>
      <c r="AL107" s="417">
        <f t="shared" si="61"/>
        <v>0</v>
      </c>
      <c r="AM107" s="417">
        <f t="shared" si="62"/>
        <v>0</v>
      </c>
    </row>
    <row r="108" spans="2:39" hidden="1" outlineLevel="2" x14ac:dyDescent="0.3">
      <c r="B108" s="455"/>
      <c r="C108" s="470" t="s">
        <v>678</v>
      </c>
      <c r="D108" s="469" t="s">
        <v>679</v>
      </c>
      <c r="E108" s="460">
        <f t="shared" si="67"/>
        <v>0</v>
      </c>
      <c r="F108" s="460"/>
      <c r="G108" s="460"/>
      <c r="H108" s="460"/>
      <c r="I108" s="460"/>
      <c r="J108" s="451">
        <f t="shared" si="38"/>
        <v>0</v>
      </c>
      <c r="K108" s="460"/>
      <c r="L108" s="460"/>
      <c r="M108" s="460"/>
      <c r="N108" s="460"/>
      <c r="O108" s="460"/>
      <c r="P108" s="460"/>
      <c r="Q108" s="460"/>
      <c r="R108" s="460"/>
      <c r="S108" s="460"/>
      <c r="T108" s="460"/>
      <c r="U108" s="460"/>
      <c r="V108" s="467"/>
      <c r="W108" s="452" t="s">
        <v>43</v>
      </c>
      <c r="X108" s="460"/>
      <c r="Y108" s="460"/>
      <c r="Z108" s="460"/>
      <c r="AA108" s="460"/>
      <c r="AB108" s="460"/>
      <c r="AC108" s="460"/>
      <c r="AD108" s="460"/>
      <c r="AE108" s="460"/>
      <c r="AF108" s="460"/>
      <c r="AH108" s="417">
        <f t="shared" si="57"/>
        <v>0</v>
      </c>
      <c r="AI108" s="417">
        <f t="shared" si="58"/>
        <v>0</v>
      </c>
      <c r="AJ108" s="511">
        <f t="shared" si="59"/>
        <v>0</v>
      </c>
      <c r="AK108" s="511">
        <f t="shared" si="60"/>
        <v>0</v>
      </c>
      <c r="AL108" s="417">
        <f t="shared" si="61"/>
        <v>0</v>
      </c>
      <c r="AM108" s="417">
        <f t="shared" si="62"/>
        <v>0</v>
      </c>
    </row>
    <row r="109" spans="2:39" hidden="1" outlineLevel="2" x14ac:dyDescent="0.3">
      <c r="B109" s="455"/>
      <c r="C109" s="468" t="s">
        <v>680</v>
      </c>
      <c r="D109" s="469" t="s">
        <v>681</v>
      </c>
      <c r="E109" s="460">
        <f t="shared" si="67"/>
        <v>0</v>
      </c>
      <c r="F109" s="460"/>
      <c r="G109" s="460"/>
      <c r="H109" s="460"/>
      <c r="I109" s="460"/>
      <c r="J109" s="451">
        <f t="shared" si="38"/>
        <v>0</v>
      </c>
      <c r="K109" s="460"/>
      <c r="L109" s="460"/>
      <c r="M109" s="460"/>
      <c r="N109" s="460"/>
      <c r="O109" s="460"/>
      <c r="P109" s="460"/>
      <c r="Q109" s="460"/>
      <c r="R109" s="460"/>
      <c r="S109" s="460"/>
      <c r="T109" s="460"/>
      <c r="U109" s="460"/>
      <c r="V109" s="467"/>
      <c r="W109" s="452" t="s">
        <v>43</v>
      </c>
      <c r="X109" s="460"/>
      <c r="Y109" s="460"/>
      <c r="Z109" s="460"/>
      <c r="AA109" s="460"/>
      <c r="AB109" s="460"/>
      <c r="AC109" s="460"/>
      <c r="AD109" s="460"/>
      <c r="AE109" s="460"/>
      <c r="AF109" s="460"/>
      <c r="AH109" s="417">
        <f t="shared" si="57"/>
        <v>0</v>
      </c>
      <c r="AI109" s="417">
        <f t="shared" si="58"/>
        <v>0</v>
      </c>
      <c r="AJ109" s="511">
        <f t="shared" si="59"/>
        <v>0</v>
      </c>
      <c r="AK109" s="511">
        <f t="shared" si="60"/>
        <v>0</v>
      </c>
      <c r="AL109" s="417">
        <f t="shared" si="61"/>
        <v>0</v>
      </c>
      <c r="AM109" s="417">
        <f t="shared" si="62"/>
        <v>0</v>
      </c>
    </row>
    <row r="110" spans="2:39" hidden="1" outlineLevel="2" x14ac:dyDescent="0.3">
      <c r="B110" s="455"/>
      <c r="C110" s="468" t="s">
        <v>682</v>
      </c>
      <c r="D110" s="469" t="s">
        <v>683</v>
      </c>
      <c r="E110" s="460">
        <f t="shared" si="67"/>
        <v>0</v>
      </c>
      <c r="F110" s="460"/>
      <c r="G110" s="460"/>
      <c r="H110" s="460"/>
      <c r="I110" s="460"/>
      <c r="J110" s="451">
        <f t="shared" si="38"/>
        <v>0</v>
      </c>
      <c r="K110" s="460"/>
      <c r="L110" s="460"/>
      <c r="M110" s="460"/>
      <c r="N110" s="460"/>
      <c r="O110" s="460"/>
      <c r="P110" s="460"/>
      <c r="Q110" s="460"/>
      <c r="R110" s="460"/>
      <c r="S110" s="460"/>
      <c r="T110" s="460"/>
      <c r="U110" s="460"/>
      <c r="V110" s="467"/>
      <c r="W110" s="452" t="s">
        <v>43</v>
      </c>
      <c r="X110" s="460"/>
      <c r="Y110" s="460"/>
      <c r="Z110" s="460"/>
      <c r="AA110" s="460"/>
      <c r="AB110" s="460"/>
      <c r="AC110" s="460"/>
      <c r="AD110" s="460"/>
      <c r="AE110" s="460"/>
      <c r="AF110" s="460"/>
      <c r="AH110" s="417">
        <f t="shared" si="57"/>
        <v>0</v>
      </c>
      <c r="AI110" s="417">
        <f t="shared" si="58"/>
        <v>0</v>
      </c>
      <c r="AJ110" s="511">
        <f t="shared" si="59"/>
        <v>0</v>
      </c>
      <c r="AK110" s="511">
        <f t="shared" si="60"/>
        <v>0</v>
      </c>
      <c r="AL110" s="417">
        <f t="shared" si="61"/>
        <v>0</v>
      </c>
      <c r="AM110" s="417">
        <f t="shared" si="62"/>
        <v>0</v>
      </c>
    </row>
    <row r="111" spans="2:39" outlineLevel="1" collapsed="1" x14ac:dyDescent="0.3">
      <c r="B111" s="1551" t="s">
        <v>684</v>
      </c>
      <c r="C111" s="1552"/>
      <c r="D111" s="442" t="s">
        <v>685</v>
      </c>
      <c r="E111" s="438">
        <f t="shared" si="67"/>
        <v>0</v>
      </c>
      <c r="F111" s="438">
        <f>SUM(F112:F115)</f>
        <v>0</v>
      </c>
      <c r="G111" s="438">
        <f t="shared" ref="G111:V111" si="74">SUM(G112:G115)</f>
        <v>0</v>
      </c>
      <c r="H111" s="438">
        <f t="shared" si="74"/>
        <v>0</v>
      </c>
      <c r="I111" s="438">
        <f t="shared" si="74"/>
        <v>0</v>
      </c>
      <c r="J111" s="451">
        <f t="shared" si="38"/>
        <v>0</v>
      </c>
      <c r="K111" s="438">
        <f t="shared" ref="K111:M111" si="75">SUM(K112:K115)</f>
        <v>0</v>
      </c>
      <c r="L111" s="438">
        <f t="shared" si="75"/>
        <v>0</v>
      </c>
      <c r="M111" s="438">
        <f t="shared" si="75"/>
        <v>0</v>
      </c>
      <c r="N111" s="438">
        <f t="shared" si="74"/>
        <v>0</v>
      </c>
      <c r="O111" s="438">
        <f t="shared" si="74"/>
        <v>0</v>
      </c>
      <c r="P111" s="438">
        <f t="shared" si="74"/>
        <v>0</v>
      </c>
      <c r="Q111" s="438">
        <f t="shared" si="74"/>
        <v>0</v>
      </c>
      <c r="R111" s="438">
        <f t="shared" si="74"/>
        <v>0</v>
      </c>
      <c r="S111" s="438">
        <f t="shared" si="74"/>
        <v>0</v>
      </c>
      <c r="T111" s="438">
        <f t="shared" si="74"/>
        <v>0</v>
      </c>
      <c r="U111" s="438">
        <f t="shared" si="74"/>
        <v>0</v>
      </c>
      <c r="V111" s="438">
        <f t="shared" si="74"/>
        <v>0</v>
      </c>
      <c r="W111" s="452" t="s">
        <v>43</v>
      </c>
      <c r="X111" s="438">
        <f t="shared" ref="X111:AF111" si="76">SUM(X112:X115)</f>
        <v>0</v>
      </c>
      <c r="Y111" s="438">
        <f t="shared" si="76"/>
        <v>0</v>
      </c>
      <c r="Z111" s="438">
        <f t="shared" si="76"/>
        <v>0</v>
      </c>
      <c r="AA111" s="438">
        <f t="shared" si="76"/>
        <v>0</v>
      </c>
      <c r="AB111" s="438">
        <f t="shared" si="76"/>
        <v>0</v>
      </c>
      <c r="AC111" s="438">
        <f t="shared" si="76"/>
        <v>0</v>
      </c>
      <c r="AD111" s="438">
        <f t="shared" si="76"/>
        <v>0</v>
      </c>
      <c r="AE111" s="438">
        <f t="shared" si="76"/>
        <v>0</v>
      </c>
      <c r="AF111" s="438">
        <f t="shared" si="76"/>
        <v>0</v>
      </c>
      <c r="AH111" s="417">
        <f t="shared" si="57"/>
        <v>0</v>
      </c>
      <c r="AI111" s="417">
        <f t="shared" si="58"/>
        <v>0</v>
      </c>
      <c r="AJ111" s="511">
        <f t="shared" si="59"/>
        <v>0</v>
      </c>
      <c r="AK111" s="511">
        <f t="shared" si="60"/>
        <v>0</v>
      </c>
      <c r="AL111" s="417">
        <f t="shared" si="61"/>
        <v>0</v>
      </c>
      <c r="AM111" s="417">
        <f t="shared" si="62"/>
        <v>0</v>
      </c>
    </row>
    <row r="112" spans="2:39" hidden="1" outlineLevel="2" x14ac:dyDescent="0.3">
      <c r="B112" s="471"/>
      <c r="C112" s="468" t="s">
        <v>686</v>
      </c>
      <c r="D112" s="469" t="s">
        <v>687</v>
      </c>
      <c r="E112" s="460">
        <f t="shared" si="67"/>
        <v>0</v>
      </c>
      <c r="F112" s="460"/>
      <c r="G112" s="460"/>
      <c r="H112" s="460"/>
      <c r="I112" s="460"/>
      <c r="J112" s="451">
        <f t="shared" si="38"/>
        <v>0</v>
      </c>
      <c r="K112" s="460"/>
      <c r="L112" s="460"/>
      <c r="M112" s="460"/>
      <c r="N112" s="460"/>
      <c r="O112" s="460"/>
      <c r="P112" s="460"/>
      <c r="Q112" s="460"/>
      <c r="R112" s="460"/>
      <c r="S112" s="460"/>
      <c r="T112" s="460"/>
      <c r="U112" s="460"/>
      <c r="V112" s="467"/>
      <c r="W112" s="452" t="s">
        <v>43</v>
      </c>
      <c r="X112" s="460"/>
      <c r="Y112" s="460"/>
      <c r="Z112" s="460"/>
      <c r="AA112" s="460"/>
      <c r="AB112" s="460"/>
      <c r="AC112" s="460"/>
      <c r="AD112" s="460"/>
      <c r="AE112" s="460"/>
      <c r="AF112" s="460"/>
      <c r="AH112" s="417">
        <f t="shared" si="57"/>
        <v>0</v>
      </c>
      <c r="AI112" s="417">
        <f t="shared" si="58"/>
        <v>0</v>
      </c>
      <c r="AJ112" s="511">
        <f t="shared" si="59"/>
        <v>0</v>
      </c>
      <c r="AK112" s="511">
        <f t="shared" si="60"/>
        <v>0</v>
      </c>
      <c r="AL112" s="417">
        <f t="shared" si="61"/>
        <v>0</v>
      </c>
      <c r="AM112" s="417">
        <f t="shared" si="62"/>
        <v>0</v>
      </c>
    </row>
    <row r="113" spans="2:39" hidden="1" outlineLevel="2" x14ac:dyDescent="0.3">
      <c r="B113" s="455"/>
      <c r="C113" s="468" t="s">
        <v>688</v>
      </c>
      <c r="D113" s="469" t="s">
        <v>689</v>
      </c>
      <c r="E113" s="460">
        <f t="shared" si="67"/>
        <v>0</v>
      </c>
      <c r="F113" s="460"/>
      <c r="G113" s="460"/>
      <c r="H113" s="460"/>
      <c r="I113" s="460"/>
      <c r="J113" s="451">
        <f t="shared" ref="J113:J176" si="77">SUM(G113:I113)</f>
        <v>0</v>
      </c>
      <c r="K113" s="460"/>
      <c r="L113" s="460"/>
      <c r="M113" s="460"/>
      <c r="N113" s="460"/>
      <c r="O113" s="460"/>
      <c r="P113" s="460"/>
      <c r="Q113" s="460"/>
      <c r="R113" s="460"/>
      <c r="S113" s="460"/>
      <c r="T113" s="460"/>
      <c r="U113" s="460"/>
      <c r="V113" s="467"/>
      <c r="W113" s="452" t="s">
        <v>43</v>
      </c>
      <c r="X113" s="460"/>
      <c r="Y113" s="460"/>
      <c r="Z113" s="460"/>
      <c r="AA113" s="460"/>
      <c r="AB113" s="460"/>
      <c r="AC113" s="460"/>
      <c r="AD113" s="460"/>
      <c r="AE113" s="460"/>
      <c r="AF113" s="460"/>
      <c r="AH113" s="417">
        <f t="shared" si="57"/>
        <v>0</v>
      </c>
      <c r="AI113" s="417">
        <f t="shared" si="58"/>
        <v>0</v>
      </c>
      <c r="AJ113" s="511">
        <f t="shared" si="59"/>
        <v>0</v>
      </c>
      <c r="AK113" s="511">
        <f t="shared" si="60"/>
        <v>0</v>
      </c>
      <c r="AL113" s="417">
        <f t="shared" si="61"/>
        <v>0</v>
      </c>
      <c r="AM113" s="417">
        <f t="shared" si="62"/>
        <v>0</v>
      </c>
    </row>
    <row r="114" spans="2:39" ht="19.5" hidden="1" customHeight="1" outlineLevel="2" x14ac:dyDescent="0.3">
      <c r="B114" s="455"/>
      <c r="C114" s="470" t="s">
        <v>690</v>
      </c>
      <c r="D114" s="469" t="s">
        <v>691</v>
      </c>
      <c r="E114" s="460">
        <f t="shared" si="67"/>
        <v>0</v>
      </c>
      <c r="F114" s="460"/>
      <c r="G114" s="460"/>
      <c r="H114" s="460"/>
      <c r="I114" s="460"/>
      <c r="J114" s="451">
        <f t="shared" si="77"/>
        <v>0</v>
      </c>
      <c r="K114" s="460"/>
      <c r="L114" s="460"/>
      <c r="M114" s="460"/>
      <c r="N114" s="460"/>
      <c r="O114" s="460"/>
      <c r="P114" s="460"/>
      <c r="Q114" s="460"/>
      <c r="R114" s="460"/>
      <c r="S114" s="460"/>
      <c r="T114" s="460"/>
      <c r="U114" s="460"/>
      <c r="V114" s="467"/>
      <c r="W114" s="452" t="s">
        <v>43</v>
      </c>
      <c r="X114" s="460"/>
      <c r="Y114" s="460"/>
      <c r="Z114" s="460"/>
      <c r="AA114" s="460"/>
      <c r="AB114" s="460"/>
      <c r="AC114" s="460"/>
      <c r="AD114" s="460"/>
      <c r="AE114" s="460"/>
      <c r="AF114" s="460"/>
      <c r="AH114" s="417">
        <f t="shared" si="57"/>
        <v>0</v>
      </c>
      <c r="AI114" s="417">
        <f t="shared" si="58"/>
        <v>0</v>
      </c>
      <c r="AJ114" s="511">
        <f t="shared" si="59"/>
        <v>0</v>
      </c>
      <c r="AK114" s="511">
        <f t="shared" si="60"/>
        <v>0</v>
      </c>
      <c r="AL114" s="417">
        <f t="shared" si="61"/>
        <v>0</v>
      </c>
      <c r="AM114" s="417">
        <f t="shared" si="62"/>
        <v>0</v>
      </c>
    </row>
    <row r="115" spans="2:39" hidden="1" outlineLevel="2" x14ac:dyDescent="0.3">
      <c r="B115" s="455"/>
      <c r="C115" s="470" t="s">
        <v>692</v>
      </c>
      <c r="D115" s="469" t="s">
        <v>693</v>
      </c>
      <c r="E115" s="460">
        <f t="shared" si="67"/>
        <v>0</v>
      </c>
      <c r="F115" s="460"/>
      <c r="G115" s="460"/>
      <c r="H115" s="460"/>
      <c r="I115" s="460"/>
      <c r="J115" s="451">
        <f t="shared" si="77"/>
        <v>0</v>
      </c>
      <c r="K115" s="460"/>
      <c r="L115" s="460"/>
      <c r="M115" s="460"/>
      <c r="N115" s="460"/>
      <c r="O115" s="460"/>
      <c r="P115" s="460"/>
      <c r="Q115" s="460"/>
      <c r="R115" s="460"/>
      <c r="S115" s="460"/>
      <c r="T115" s="460"/>
      <c r="U115" s="460"/>
      <c r="V115" s="467"/>
      <c r="W115" s="452" t="s">
        <v>43</v>
      </c>
      <c r="X115" s="460"/>
      <c r="Y115" s="460"/>
      <c r="Z115" s="460"/>
      <c r="AA115" s="460"/>
      <c r="AB115" s="460"/>
      <c r="AC115" s="460"/>
      <c r="AD115" s="460"/>
      <c r="AE115" s="460"/>
      <c r="AF115" s="460"/>
      <c r="AH115" s="417">
        <f t="shared" si="57"/>
        <v>0</v>
      </c>
      <c r="AI115" s="417">
        <f t="shared" si="58"/>
        <v>0</v>
      </c>
      <c r="AJ115" s="511">
        <f t="shared" si="59"/>
        <v>0</v>
      </c>
      <c r="AK115" s="511">
        <f t="shared" si="60"/>
        <v>0</v>
      </c>
      <c r="AL115" s="417">
        <f t="shared" si="61"/>
        <v>0</v>
      </c>
      <c r="AM115" s="417">
        <f t="shared" si="62"/>
        <v>0</v>
      </c>
    </row>
    <row r="116" spans="2:39" s="443" customFormat="1" collapsed="1" x14ac:dyDescent="0.3">
      <c r="B116" s="1525" t="s">
        <v>934</v>
      </c>
      <c r="C116" s="1526"/>
      <c r="D116" s="442" t="s">
        <v>935</v>
      </c>
      <c r="E116" s="438">
        <f t="shared" si="67"/>
        <v>0</v>
      </c>
      <c r="F116" s="438">
        <v>0</v>
      </c>
      <c r="G116" s="438">
        <f t="shared" ref="G116:V116" si="78">SUM(G117:G119)</f>
        <v>0</v>
      </c>
      <c r="H116" s="438">
        <f t="shared" si="78"/>
        <v>0</v>
      </c>
      <c r="I116" s="438">
        <f t="shared" si="78"/>
        <v>0</v>
      </c>
      <c r="J116" s="451">
        <f t="shared" si="77"/>
        <v>0</v>
      </c>
      <c r="K116" s="438">
        <f t="shared" ref="K116:M116" si="79">SUM(K117:K119)</f>
        <v>0</v>
      </c>
      <c r="L116" s="438">
        <f t="shared" si="79"/>
        <v>0</v>
      </c>
      <c r="M116" s="438">
        <f t="shared" si="79"/>
        <v>0</v>
      </c>
      <c r="N116" s="438">
        <f t="shared" si="78"/>
        <v>0</v>
      </c>
      <c r="O116" s="438">
        <f t="shared" si="78"/>
        <v>0</v>
      </c>
      <c r="P116" s="438">
        <f t="shared" si="78"/>
        <v>0</v>
      </c>
      <c r="Q116" s="438">
        <f t="shared" si="78"/>
        <v>0</v>
      </c>
      <c r="R116" s="438">
        <f t="shared" si="78"/>
        <v>0</v>
      </c>
      <c r="S116" s="438">
        <f t="shared" si="78"/>
        <v>0</v>
      </c>
      <c r="T116" s="438">
        <f t="shared" si="78"/>
        <v>0</v>
      </c>
      <c r="U116" s="438">
        <f t="shared" si="78"/>
        <v>0</v>
      </c>
      <c r="V116" s="438">
        <f t="shared" si="78"/>
        <v>0</v>
      </c>
      <c r="W116" s="441"/>
      <c r="X116" s="438">
        <f t="shared" ref="X116:AF116" si="80">SUM(X117:X119)</f>
        <v>0</v>
      </c>
      <c r="Y116" s="438">
        <f t="shared" si="80"/>
        <v>0</v>
      </c>
      <c r="Z116" s="438">
        <f t="shared" si="80"/>
        <v>0</v>
      </c>
      <c r="AA116" s="438">
        <f t="shared" si="80"/>
        <v>0</v>
      </c>
      <c r="AB116" s="438">
        <f t="shared" si="80"/>
        <v>0</v>
      </c>
      <c r="AC116" s="438">
        <f t="shared" si="80"/>
        <v>0</v>
      </c>
      <c r="AD116" s="438">
        <f t="shared" si="80"/>
        <v>0</v>
      </c>
      <c r="AE116" s="438">
        <f t="shared" si="80"/>
        <v>0</v>
      </c>
      <c r="AF116" s="438">
        <f t="shared" si="80"/>
        <v>0</v>
      </c>
      <c r="AH116" s="417">
        <f t="shared" si="57"/>
        <v>0</v>
      </c>
      <c r="AI116" s="417">
        <f t="shared" si="58"/>
        <v>0</v>
      </c>
      <c r="AJ116" s="511">
        <f t="shared" si="59"/>
        <v>0</v>
      </c>
      <c r="AK116" s="511">
        <f t="shared" si="60"/>
        <v>0</v>
      </c>
      <c r="AL116" s="417">
        <f t="shared" si="61"/>
        <v>0</v>
      </c>
      <c r="AM116" s="417">
        <f t="shared" si="62"/>
        <v>0</v>
      </c>
    </row>
    <row r="117" spans="2:39" hidden="1" outlineLevel="1" x14ac:dyDescent="0.3">
      <c r="B117" s="455"/>
      <c r="C117" s="472" t="s">
        <v>694</v>
      </c>
      <c r="D117" s="473" t="s">
        <v>695</v>
      </c>
      <c r="E117" s="460">
        <f t="shared" si="67"/>
        <v>0</v>
      </c>
      <c r="F117" s="460"/>
      <c r="G117" s="460"/>
      <c r="H117" s="460"/>
      <c r="I117" s="460"/>
      <c r="J117" s="451">
        <f t="shared" si="77"/>
        <v>0</v>
      </c>
      <c r="K117" s="460"/>
      <c r="L117" s="460"/>
      <c r="M117" s="460"/>
      <c r="N117" s="460"/>
      <c r="O117" s="460"/>
      <c r="P117" s="460"/>
      <c r="Q117" s="460"/>
      <c r="R117" s="460"/>
      <c r="S117" s="460"/>
      <c r="T117" s="460"/>
      <c r="U117" s="460"/>
      <c r="V117" s="467"/>
      <c r="W117" s="452" t="s">
        <v>43</v>
      </c>
      <c r="X117" s="460"/>
      <c r="Y117" s="460"/>
      <c r="Z117" s="460"/>
      <c r="AA117" s="460"/>
      <c r="AB117" s="460"/>
      <c r="AC117" s="460"/>
      <c r="AD117" s="460"/>
      <c r="AE117" s="460"/>
      <c r="AF117" s="460"/>
      <c r="AH117" s="417">
        <f t="shared" si="57"/>
        <v>0</v>
      </c>
      <c r="AI117" s="417">
        <f t="shared" si="58"/>
        <v>0</v>
      </c>
      <c r="AJ117" s="511">
        <f t="shared" si="59"/>
        <v>0</v>
      </c>
      <c r="AK117" s="511">
        <f t="shared" si="60"/>
        <v>0</v>
      </c>
      <c r="AL117" s="417">
        <f t="shared" si="61"/>
        <v>0</v>
      </c>
      <c r="AM117" s="417">
        <f t="shared" si="62"/>
        <v>0</v>
      </c>
    </row>
    <row r="118" spans="2:39" hidden="1" outlineLevel="1" x14ac:dyDescent="0.3">
      <c r="B118" s="455"/>
      <c r="C118" s="474" t="s">
        <v>696</v>
      </c>
      <c r="D118" s="473" t="s">
        <v>697</v>
      </c>
      <c r="E118" s="460">
        <f t="shared" si="67"/>
        <v>0</v>
      </c>
      <c r="F118" s="460"/>
      <c r="G118" s="460"/>
      <c r="H118" s="460"/>
      <c r="I118" s="460"/>
      <c r="J118" s="451">
        <f t="shared" si="77"/>
        <v>0</v>
      </c>
      <c r="K118" s="460"/>
      <c r="L118" s="460"/>
      <c r="M118" s="460"/>
      <c r="N118" s="460"/>
      <c r="O118" s="460"/>
      <c r="P118" s="460"/>
      <c r="Q118" s="460"/>
      <c r="R118" s="460"/>
      <c r="S118" s="460"/>
      <c r="T118" s="460"/>
      <c r="U118" s="460"/>
      <c r="V118" s="467"/>
      <c r="W118" s="452" t="s">
        <v>43</v>
      </c>
      <c r="X118" s="460"/>
      <c r="Y118" s="460"/>
      <c r="Z118" s="460"/>
      <c r="AA118" s="460"/>
      <c r="AB118" s="460"/>
      <c r="AC118" s="460"/>
      <c r="AD118" s="460"/>
      <c r="AE118" s="460"/>
      <c r="AF118" s="460"/>
      <c r="AH118" s="417">
        <f t="shared" si="57"/>
        <v>0</v>
      </c>
      <c r="AI118" s="417">
        <f t="shared" si="58"/>
        <v>0</v>
      </c>
      <c r="AJ118" s="511">
        <f t="shared" si="59"/>
        <v>0</v>
      </c>
      <c r="AK118" s="511">
        <f t="shared" si="60"/>
        <v>0</v>
      </c>
      <c r="AL118" s="417">
        <f t="shared" si="61"/>
        <v>0</v>
      </c>
      <c r="AM118" s="417">
        <f t="shared" si="62"/>
        <v>0</v>
      </c>
    </row>
    <row r="119" spans="2:39" hidden="1" outlineLevel="1" x14ac:dyDescent="0.3">
      <c r="B119" s="455"/>
      <c r="C119" s="475" t="s">
        <v>698</v>
      </c>
      <c r="D119" s="473" t="s">
        <v>699</v>
      </c>
      <c r="E119" s="460">
        <f t="shared" si="67"/>
        <v>0</v>
      </c>
      <c r="F119" s="460"/>
      <c r="G119" s="460"/>
      <c r="H119" s="460"/>
      <c r="I119" s="460"/>
      <c r="J119" s="451">
        <f t="shared" si="77"/>
        <v>0</v>
      </c>
      <c r="K119" s="460"/>
      <c r="L119" s="460"/>
      <c r="M119" s="460"/>
      <c r="N119" s="460"/>
      <c r="O119" s="460"/>
      <c r="P119" s="460"/>
      <c r="Q119" s="460"/>
      <c r="R119" s="460"/>
      <c r="S119" s="460"/>
      <c r="T119" s="460"/>
      <c r="U119" s="460"/>
      <c r="V119" s="467"/>
      <c r="W119" s="452" t="s">
        <v>43</v>
      </c>
      <c r="X119" s="460"/>
      <c r="Y119" s="460"/>
      <c r="Z119" s="460"/>
      <c r="AA119" s="460"/>
      <c r="AB119" s="460"/>
      <c r="AC119" s="460"/>
      <c r="AD119" s="460"/>
      <c r="AE119" s="460"/>
      <c r="AF119" s="460"/>
      <c r="AH119" s="417">
        <f t="shared" si="57"/>
        <v>0</v>
      </c>
      <c r="AI119" s="417">
        <f t="shared" si="58"/>
        <v>0</v>
      </c>
      <c r="AJ119" s="511">
        <f t="shared" si="59"/>
        <v>0</v>
      </c>
      <c r="AK119" s="511">
        <f t="shared" si="60"/>
        <v>0</v>
      </c>
      <c r="AL119" s="417">
        <f t="shared" si="61"/>
        <v>0</v>
      </c>
      <c r="AM119" s="417">
        <f t="shared" si="62"/>
        <v>0</v>
      </c>
    </row>
    <row r="120" spans="2:39" s="443" customFormat="1" collapsed="1" x14ac:dyDescent="0.3">
      <c r="B120" s="1525" t="s">
        <v>936</v>
      </c>
      <c r="C120" s="1526"/>
      <c r="D120" s="442" t="s">
        <v>937</v>
      </c>
      <c r="E120" s="438">
        <f t="shared" si="67"/>
        <v>0</v>
      </c>
      <c r="F120" s="438">
        <f>F121</f>
        <v>0</v>
      </c>
      <c r="G120" s="438">
        <f t="shared" ref="G120:AF120" si="81">G121</f>
        <v>0</v>
      </c>
      <c r="H120" s="438">
        <f t="shared" si="81"/>
        <v>0</v>
      </c>
      <c r="I120" s="438">
        <f t="shared" si="81"/>
        <v>0</v>
      </c>
      <c r="J120" s="451">
        <f t="shared" si="77"/>
        <v>0</v>
      </c>
      <c r="K120" s="438">
        <f t="shared" si="81"/>
        <v>0</v>
      </c>
      <c r="L120" s="438">
        <f t="shared" si="81"/>
        <v>0</v>
      </c>
      <c r="M120" s="438">
        <f t="shared" si="81"/>
        <v>0</v>
      </c>
      <c r="N120" s="438">
        <f t="shared" si="81"/>
        <v>0</v>
      </c>
      <c r="O120" s="438">
        <f t="shared" si="81"/>
        <v>0</v>
      </c>
      <c r="P120" s="438">
        <f t="shared" si="81"/>
        <v>0</v>
      </c>
      <c r="Q120" s="438">
        <f t="shared" si="81"/>
        <v>0</v>
      </c>
      <c r="R120" s="438">
        <f t="shared" si="81"/>
        <v>0</v>
      </c>
      <c r="S120" s="438">
        <f t="shared" si="81"/>
        <v>0</v>
      </c>
      <c r="T120" s="438">
        <f t="shared" si="81"/>
        <v>0</v>
      </c>
      <c r="U120" s="438">
        <f t="shared" si="81"/>
        <v>0</v>
      </c>
      <c r="V120" s="438">
        <f t="shared" si="81"/>
        <v>0</v>
      </c>
      <c r="W120" s="441"/>
      <c r="X120" s="438">
        <f t="shared" si="81"/>
        <v>0</v>
      </c>
      <c r="Y120" s="438">
        <f t="shared" si="81"/>
        <v>0</v>
      </c>
      <c r="Z120" s="438">
        <f t="shared" si="81"/>
        <v>0</v>
      </c>
      <c r="AA120" s="438">
        <f t="shared" si="81"/>
        <v>0</v>
      </c>
      <c r="AB120" s="438">
        <f t="shared" si="81"/>
        <v>0</v>
      </c>
      <c r="AC120" s="438">
        <f t="shared" si="81"/>
        <v>0</v>
      </c>
      <c r="AD120" s="438">
        <f t="shared" si="81"/>
        <v>0</v>
      </c>
      <c r="AE120" s="438">
        <f t="shared" si="81"/>
        <v>0</v>
      </c>
      <c r="AF120" s="438">
        <f t="shared" si="81"/>
        <v>0</v>
      </c>
      <c r="AH120" s="417">
        <f t="shared" si="57"/>
        <v>0</v>
      </c>
      <c r="AI120" s="417">
        <f t="shared" si="58"/>
        <v>0</v>
      </c>
      <c r="AJ120" s="511">
        <f t="shared" si="59"/>
        <v>0</v>
      </c>
      <c r="AK120" s="511">
        <f t="shared" si="60"/>
        <v>0</v>
      </c>
      <c r="AL120" s="417">
        <f t="shared" si="61"/>
        <v>0</v>
      </c>
      <c r="AM120" s="417">
        <f t="shared" si="62"/>
        <v>0</v>
      </c>
    </row>
    <row r="121" spans="2:39" hidden="1" outlineLevel="1" x14ac:dyDescent="0.3">
      <c r="B121" s="1551" t="s">
        <v>700</v>
      </c>
      <c r="C121" s="1552"/>
      <c r="D121" s="442" t="s">
        <v>701</v>
      </c>
      <c r="E121" s="460">
        <f t="shared" si="67"/>
        <v>0</v>
      </c>
      <c r="F121" s="460"/>
      <c r="G121" s="460"/>
      <c r="H121" s="460"/>
      <c r="I121" s="460"/>
      <c r="J121" s="451">
        <f t="shared" si="77"/>
        <v>0</v>
      </c>
      <c r="K121" s="460"/>
      <c r="L121" s="460"/>
      <c r="M121" s="460"/>
      <c r="N121" s="460"/>
      <c r="O121" s="460"/>
      <c r="P121" s="460"/>
      <c r="Q121" s="460"/>
      <c r="R121" s="460"/>
      <c r="S121" s="460"/>
      <c r="T121" s="460"/>
      <c r="U121" s="460"/>
      <c r="V121" s="467"/>
      <c r="W121" s="452" t="s">
        <v>43</v>
      </c>
      <c r="X121" s="460"/>
      <c r="Y121" s="460"/>
      <c r="Z121" s="460"/>
      <c r="AA121" s="460"/>
      <c r="AB121" s="460"/>
      <c r="AC121" s="460"/>
      <c r="AD121" s="460"/>
      <c r="AE121" s="460"/>
      <c r="AF121" s="460"/>
      <c r="AH121" s="417">
        <f t="shared" si="57"/>
        <v>0</v>
      </c>
      <c r="AI121" s="417">
        <f t="shared" si="58"/>
        <v>0</v>
      </c>
      <c r="AJ121" s="511">
        <f t="shared" si="59"/>
        <v>0</v>
      </c>
      <c r="AK121" s="511">
        <f t="shared" si="60"/>
        <v>0</v>
      </c>
      <c r="AL121" s="417">
        <f t="shared" si="61"/>
        <v>0</v>
      </c>
      <c r="AM121" s="417">
        <f t="shared" si="62"/>
        <v>0</v>
      </c>
    </row>
    <row r="122" spans="2:39" s="443" customFormat="1" ht="17.100000000000001" customHeight="1" collapsed="1" x14ac:dyDescent="0.3">
      <c r="B122" s="1525" t="s">
        <v>938</v>
      </c>
      <c r="C122" s="1526"/>
      <c r="D122" s="442" t="s">
        <v>939</v>
      </c>
      <c r="E122" s="460">
        <f t="shared" si="67"/>
        <v>0</v>
      </c>
      <c r="F122" s="460"/>
      <c r="G122" s="460"/>
      <c r="H122" s="460"/>
      <c r="I122" s="460"/>
      <c r="J122" s="451">
        <f t="shared" si="77"/>
        <v>0</v>
      </c>
      <c r="K122" s="460"/>
      <c r="L122" s="460"/>
      <c r="M122" s="460"/>
      <c r="N122" s="460"/>
      <c r="O122" s="460"/>
      <c r="P122" s="460"/>
      <c r="Q122" s="460"/>
      <c r="R122" s="460"/>
      <c r="S122" s="460"/>
      <c r="T122" s="460"/>
      <c r="U122" s="460"/>
      <c r="V122" s="467"/>
      <c r="W122" s="441"/>
      <c r="X122" s="460"/>
      <c r="Y122" s="460"/>
      <c r="Z122" s="460"/>
      <c r="AA122" s="460"/>
      <c r="AB122" s="460"/>
      <c r="AC122" s="460"/>
      <c r="AD122" s="460"/>
      <c r="AE122" s="460"/>
      <c r="AF122" s="460"/>
      <c r="AH122" s="417">
        <f t="shared" si="57"/>
        <v>0</v>
      </c>
      <c r="AI122" s="417">
        <f t="shared" si="58"/>
        <v>0</v>
      </c>
      <c r="AJ122" s="511">
        <f t="shared" si="59"/>
        <v>0</v>
      </c>
      <c r="AK122" s="511">
        <f t="shared" si="60"/>
        <v>0</v>
      </c>
      <c r="AL122" s="417">
        <f t="shared" si="61"/>
        <v>0</v>
      </c>
      <c r="AM122" s="417">
        <f t="shared" si="62"/>
        <v>0</v>
      </c>
    </row>
    <row r="123" spans="2:39" ht="15" hidden="1" customHeight="1" outlineLevel="1" x14ac:dyDescent="0.3">
      <c r="B123" s="1551" t="s">
        <v>702</v>
      </c>
      <c r="C123" s="1552"/>
      <c r="D123" s="442" t="s">
        <v>703</v>
      </c>
      <c r="E123" s="438">
        <f t="shared" si="67"/>
        <v>0</v>
      </c>
      <c r="F123" s="438">
        <f>SUM(F124:F134)</f>
        <v>0</v>
      </c>
      <c r="G123" s="438">
        <f t="shared" ref="G123:V123" si="82">SUM(G124:G134)</f>
        <v>0</v>
      </c>
      <c r="H123" s="438">
        <f t="shared" si="82"/>
        <v>0</v>
      </c>
      <c r="I123" s="438">
        <f t="shared" si="82"/>
        <v>0</v>
      </c>
      <c r="J123" s="451">
        <f t="shared" si="77"/>
        <v>0</v>
      </c>
      <c r="K123" s="438">
        <f t="shared" ref="K123:M123" si="83">SUM(K124:K134)</f>
        <v>0</v>
      </c>
      <c r="L123" s="438">
        <f t="shared" si="83"/>
        <v>0</v>
      </c>
      <c r="M123" s="438">
        <f t="shared" si="83"/>
        <v>0</v>
      </c>
      <c r="N123" s="438">
        <f t="shared" si="82"/>
        <v>0</v>
      </c>
      <c r="O123" s="438">
        <f t="shared" si="82"/>
        <v>0</v>
      </c>
      <c r="P123" s="438">
        <f t="shared" si="82"/>
        <v>0</v>
      </c>
      <c r="Q123" s="438">
        <f t="shared" si="82"/>
        <v>0</v>
      </c>
      <c r="R123" s="438">
        <f t="shared" si="82"/>
        <v>0</v>
      </c>
      <c r="S123" s="438">
        <f t="shared" si="82"/>
        <v>0</v>
      </c>
      <c r="T123" s="438">
        <f t="shared" si="82"/>
        <v>0</v>
      </c>
      <c r="U123" s="438">
        <f t="shared" si="82"/>
        <v>0</v>
      </c>
      <c r="V123" s="438">
        <f t="shared" si="82"/>
        <v>0</v>
      </c>
      <c r="W123" s="452" t="s">
        <v>43</v>
      </c>
      <c r="X123" s="438">
        <f t="shared" ref="X123:AF123" si="84">SUM(X124:X134)</f>
        <v>0</v>
      </c>
      <c r="Y123" s="438">
        <f t="shared" si="84"/>
        <v>0</v>
      </c>
      <c r="Z123" s="438">
        <f t="shared" si="84"/>
        <v>0</v>
      </c>
      <c r="AA123" s="438">
        <f t="shared" si="84"/>
        <v>0</v>
      </c>
      <c r="AB123" s="438">
        <f t="shared" si="84"/>
        <v>0</v>
      </c>
      <c r="AC123" s="438">
        <f t="shared" si="84"/>
        <v>0</v>
      </c>
      <c r="AD123" s="438">
        <f t="shared" si="84"/>
        <v>0</v>
      </c>
      <c r="AE123" s="438">
        <f t="shared" si="84"/>
        <v>0</v>
      </c>
      <c r="AF123" s="438">
        <f t="shared" si="84"/>
        <v>0</v>
      </c>
      <c r="AH123" s="417">
        <f t="shared" si="57"/>
        <v>0</v>
      </c>
      <c r="AI123" s="417">
        <f t="shared" si="58"/>
        <v>0</v>
      </c>
      <c r="AJ123" s="511">
        <f t="shared" si="59"/>
        <v>0</v>
      </c>
      <c r="AK123" s="511">
        <f t="shared" si="60"/>
        <v>0</v>
      </c>
      <c r="AL123" s="417">
        <f t="shared" si="61"/>
        <v>0</v>
      </c>
      <c r="AM123" s="417">
        <f t="shared" si="62"/>
        <v>0</v>
      </c>
    </row>
    <row r="124" spans="2:39" hidden="1" outlineLevel="2" x14ac:dyDescent="0.3">
      <c r="B124" s="455"/>
      <c r="C124" s="476" t="s">
        <v>704</v>
      </c>
      <c r="D124" s="469" t="s">
        <v>705</v>
      </c>
      <c r="E124" s="460">
        <f t="shared" si="67"/>
        <v>0</v>
      </c>
      <c r="F124" s="460"/>
      <c r="G124" s="460"/>
      <c r="H124" s="460"/>
      <c r="I124" s="460"/>
      <c r="J124" s="451">
        <f t="shared" si="77"/>
        <v>0</v>
      </c>
      <c r="K124" s="460"/>
      <c r="L124" s="460"/>
      <c r="M124" s="460"/>
      <c r="N124" s="460"/>
      <c r="O124" s="460"/>
      <c r="P124" s="460"/>
      <c r="Q124" s="460"/>
      <c r="R124" s="460"/>
      <c r="S124" s="460"/>
      <c r="T124" s="460"/>
      <c r="U124" s="460"/>
      <c r="V124" s="467"/>
      <c r="W124" s="452" t="s">
        <v>43</v>
      </c>
      <c r="X124" s="460"/>
      <c r="Y124" s="460"/>
      <c r="Z124" s="460"/>
      <c r="AA124" s="460"/>
      <c r="AB124" s="460"/>
      <c r="AC124" s="460"/>
      <c r="AD124" s="460"/>
      <c r="AE124" s="460"/>
      <c r="AF124" s="460"/>
      <c r="AH124" s="417">
        <f t="shared" si="57"/>
        <v>0</v>
      </c>
      <c r="AI124" s="417">
        <f t="shared" si="58"/>
        <v>0</v>
      </c>
      <c r="AJ124" s="511">
        <f t="shared" si="59"/>
        <v>0</v>
      </c>
      <c r="AK124" s="511">
        <f t="shared" si="60"/>
        <v>0</v>
      </c>
      <c r="AL124" s="417">
        <f t="shared" si="61"/>
        <v>0</v>
      </c>
      <c r="AM124" s="417">
        <f t="shared" si="62"/>
        <v>0</v>
      </c>
    </row>
    <row r="125" spans="2:39" hidden="1" outlineLevel="2" x14ac:dyDescent="0.3">
      <c r="B125" s="455"/>
      <c r="C125" s="468" t="s">
        <v>706</v>
      </c>
      <c r="D125" s="469" t="s">
        <v>707</v>
      </c>
      <c r="E125" s="460">
        <f t="shared" si="67"/>
        <v>0</v>
      </c>
      <c r="F125" s="460"/>
      <c r="G125" s="460"/>
      <c r="H125" s="460"/>
      <c r="I125" s="460"/>
      <c r="J125" s="451">
        <f t="shared" si="77"/>
        <v>0</v>
      </c>
      <c r="K125" s="460"/>
      <c r="L125" s="460"/>
      <c r="M125" s="460"/>
      <c r="N125" s="460"/>
      <c r="O125" s="460"/>
      <c r="P125" s="460"/>
      <c r="Q125" s="460"/>
      <c r="R125" s="460"/>
      <c r="S125" s="460"/>
      <c r="T125" s="460"/>
      <c r="U125" s="460"/>
      <c r="V125" s="467"/>
      <c r="W125" s="452" t="s">
        <v>43</v>
      </c>
      <c r="X125" s="460"/>
      <c r="Y125" s="460"/>
      <c r="Z125" s="460"/>
      <c r="AA125" s="460"/>
      <c r="AB125" s="460"/>
      <c r="AC125" s="460"/>
      <c r="AD125" s="460"/>
      <c r="AE125" s="460"/>
      <c r="AF125" s="460"/>
      <c r="AH125" s="417">
        <f t="shared" si="57"/>
        <v>0</v>
      </c>
      <c r="AI125" s="417">
        <f t="shared" si="58"/>
        <v>0</v>
      </c>
      <c r="AJ125" s="511">
        <f t="shared" si="59"/>
        <v>0</v>
      </c>
      <c r="AK125" s="511">
        <f t="shared" si="60"/>
        <v>0</v>
      </c>
      <c r="AL125" s="417">
        <f t="shared" si="61"/>
        <v>0</v>
      </c>
      <c r="AM125" s="417">
        <f t="shared" si="62"/>
        <v>0</v>
      </c>
    </row>
    <row r="126" spans="2:39" hidden="1" outlineLevel="2" x14ac:dyDescent="0.3">
      <c r="B126" s="455"/>
      <c r="C126" s="468" t="s">
        <v>708</v>
      </c>
      <c r="D126" s="469" t="s">
        <v>709</v>
      </c>
      <c r="E126" s="460">
        <f t="shared" si="67"/>
        <v>0</v>
      </c>
      <c r="F126" s="460"/>
      <c r="G126" s="460"/>
      <c r="H126" s="460"/>
      <c r="I126" s="460"/>
      <c r="J126" s="451">
        <f t="shared" si="77"/>
        <v>0</v>
      </c>
      <c r="K126" s="460"/>
      <c r="L126" s="460"/>
      <c r="M126" s="460"/>
      <c r="N126" s="460"/>
      <c r="O126" s="460"/>
      <c r="P126" s="460"/>
      <c r="Q126" s="460"/>
      <c r="R126" s="460"/>
      <c r="S126" s="460"/>
      <c r="T126" s="460"/>
      <c r="U126" s="460"/>
      <c r="V126" s="467"/>
      <c r="W126" s="452" t="s">
        <v>43</v>
      </c>
      <c r="X126" s="460"/>
      <c r="Y126" s="460"/>
      <c r="Z126" s="460"/>
      <c r="AA126" s="460"/>
      <c r="AB126" s="460"/>
      <c r="AC126" s="460"/>
      <c r="AD126" s="460"/>
      <c r="AE126" s="460"/>
      <c r="AF126" s="460"/>
      <c r="AH126" s="417">
        <f t="shared" si="57"/>
        <v>0</v>
      </c>
      <c r="AI126" s="417">
        <f t="shared" si="58"/>
        <v>0</v>
      </c>
      <c r="AJ126" s="511">
        <f t="shared" si="59"/>
        <v>0</v>
      </c>
      <c r="AK126" s="511">
        <f t="shared" si="60"/>
        <v>0</v>
      </c>
      <c r="AL126" s="417">
        <f t="shared" si="61"/>
        <v>0</v>
      </c>
      <c r="AM126" s="417">
        <f t="shared" si="62"/>
        <v>0</v>
      </c>
    </row>
    <row r="127" spans="2:39" ht="30.6" hidden="1" outlineLevel="2" x14ac:dyDescent="0.3">
      <c r="B127" s="455"/>
      <c r="C127" s="470" t="s">
        <v>710</v>
      </c>
      <c r="D127" s="469" t="s">
        <v>711</v>
      </c>
      <c r="E127" s="460">
        <f t="shared" si="67"/>
        <v>0</v>
      </c>
      <c r="F127" s="460"/>
      <c r="G127" s="460"/>
      <c r="H127" s="460"/>
      <c r="I127" s="460"/>
      <c r="J127" s="451">
        <f t="shared" si="77"/>
        <v>0</v>
      </c>
      <c r="K127" s="460"/>
      <c r="L127" s="460"/>
      <c r="M127" s="460"/>
      <c r="N127" s="460"/>
      <c r="O127" s="460"/>
      <c r="P127" s="460"/>
      <c r="Q127" s="460"/>
      <c r="R127" s="460"/>
      <c r="S127" s="460"/>
      <c r="T127" s="460"/>
      <c r="U127" s="460"/>
      <c r="V127" s="467"/>
      <c r="W127" s="452" t="s">
        <v>43</v>
      </c>
      <c r="X127" s="460"/>
      <c r="Y127" s="460"/>
      <c r="Z127" s="460"/>
      <c r="AA127" s="460"/>
      <c r="AB127" s="460"/>
      <c r="AC127" s="460"/>
      <c r="AD127" s="460"/>
      <c r="AE127" s="460"/>
      <c r="AF127" s="460"/>
      <c r="AH127" s="417">
        <f t="shared" si="57"/>
        <v>0</v>
      </c>
      <c r="AI127" s="417">
        <f t="shared" si="58"/>
        <v>0</v>
      </c>
      <c r="AJ127" s="511">
        <f t="shared" si="59"/>
        <v>0</v>
      </c>
      <c r="AK127" s="511">
        <f t="shared" si="60"/>
        <v>0</v>
      </c>
      <c r="AL127" s="417">
        <f t="shared" si="61"/>
        <v>0</v>
      </c>
      <c r="AM127" s="417">
        <f t="shared" si="62"/>
        <v>0</v>
      </c>
    </row>
    <row r="128" spans="2:39" ht="30.6" hidden="1" outlineLevel="2" x14ac:dyDescent="0.3">
      <c r="B128" s="455"/>
      <c r="C128" s="470" t="s">
        <v>712</v>
      </c>
      <c r="D128" s="469" t="s">
        <v>713</v>
      </c>
      <c r="E128" s="460">
        <f t="shared" si="67"/>
        <v>0</v>
      </c>
      <c r="F128" s="460"/>
      <c r="G128" s="460"/>
      <c r="H128" s="460"/>
      <c r="I128" s="460"/>
      <c r="J128" s="451">
        <f t="shared" si="77"/>
        <v>0</v>
      </c>
      <c r="K128" s="460"/>
      <c r="L128" s="460"/>
      <c r="M128" s="460"/>
      <c r="N128" s="460"/>
      <c r="O128" s="460"/>
      <c r="P128" s="460"/>
      <c r="Q128" s="460"/>
      <c r="R128" s="460"/>
      <c r="S128" s="460"/>
      <c r="T128" s="460"/>
      <c r="U128" s="460"/>
      <c r="V128" s="467"/>
      <c r="W128" s="452" t="s">
        <v>43</v>
      </c>
      <c r="X128" s="460"/>
      <c r="Y128" s="460"/>
      <c r="Z128" s="460"/>
      <c r="AA128" s="460"/>
      <c r="AB128" s="460"/>
      <c r="AC128" s="460"/>
      <c r="AD128" s="460"/>
      <c r="AE128" s="460"/>
      <c r="AF128" s="460"/>
      <c r="AH128" s="417">
        <f t="shared" si="57"/>
        <v>0</v>
      </c>
      <c r="AI128" s="417">
        <f t="shared" si="58"/>
        <v>0</v>
      </c>
      <c r="AJ128" s="511">
        <f t="shared" si="59"/>
        <v>0</v>
      </c>
      <c r="AK128" s="511">
        <f t="shared" si="60"/>
        <v>0</v>
      </c>
      <c r="AL128" s="417">
        <f t="shared" si="61"/>
        <v>0</v>
      </c>
      <c r="AM128" s="417">
        <f t="shared" si="62"/>
        <v>0</v>
      </c>
    </row>
    <row r="129" spans="2:39" ht="30.6" hidden="1" outlineLevel="2" x14ac:dyDescent="0.3">
      <c r="B129" s="477"/>
      <c r="C129" s="470" t="s">
        <v>714</v>
      </c>
      <c r="D129" s="469" t="s">
        <v>715</v>
      </c>
      <c r="E129" s="460">
        <f t="shared" si="67"/>
        <v>0</v>
      </c>
      <c r="F129" s="460"/>
      <c r="G129" s="460"/>
      <c r="H129" s="460"/>
      <c r="I129" s="460"/>
      <c r="J129" s="451">
        <f t="shared" si="77"/>
        <v>0</v>
      </c>
      <c r="K129" s="460"/>
      <c r="L129" s="460"/>
      <c r="M129" s="460"/>
      <c r="N129" s="460"/>
      <c r="O129" s="460"/>
      <c r="P129" s="460"/>
      <c r="Q129" s="460"/>
      <c r="R129" s="460"/>
      <c r="S129" s="460"/>
      <c r="T129" s="460"/>
      <c r="U129" s="460"/>
      <c r="V129" s="467"/>
      <c r="W129" s="452" t="s">
        <v>43</v>
      </c>
      <c r="X129" s="460"/>
      <c r="Y129" s="460"/>
      <c r="Z129" s="460"/>
      <c r="AA129" s="460"/>
      <c r="AB129" s="460"/>
      <c r="AC129" s="460"/>
      <c r="AD129" s="460"/>
      <c r="AE129" s="460"/>
      <c r="AF129" s="460"/>
      <c r="AH129" s="417">
        <f t="shared" si="57"/>
        <v>0</v>
      </c>
      <c r="AI129" s="417">
        <f t="shared" si="58"/>
        <v>0</v>
      </c>
      <c r="AJ129" s="511">
        <f t="shared" si="59"/>
        <v>0</v>
      </c>
      <c r="AK129" s="511">
        <f t="shared" si="60"/>
        <v>0</v>
      </c>
      <c r="AL129" s="417">
        <f t="shared" si="61"/>
        <v>0</v>
      </c>
      <c r="AM129" s="417">
        <f t="shared" si="62"/>
        <v>0</v>
      </c>
    </row>
    <row r="130" spans="2:39" ht="30.6" hidden="1" outlineLevel="2" x14ac:dyDescent="0.3">
      <c r="B130" s="477"/>
      <c r="C130" s="470" t="s">
        <v>716</v>
      </c>
      <c r="D130" s="469" t="s">
        <v>717</v>
      </c>
      <c r="E130" s="460">
        <f t="shared" si="67"/>
        <v>0</v>
      </c>
      <c r="F130" s="460"/>
      <c r="G130" s="460"/>
      <c r="H130" s="460"/>
      <c r="I130" s="460"/>
      <c r="J130" s="451">
        <f t="shared" si="77"/>
        <v>0</v>
      </c>
      <c r="K130" s="460"/>
      <c r="L130" s="460"/>
      <c r="M130" s="460"/>
      <c r="N130" s="460"/>
      <c r="O130" s="460"/>
      <c r="P130" s="460"/>
      <c r="Q130" s="460"/>
      <c r="R130" s="460"/>
      <c r="S130" s="460"/>
      <c r="T130" s="460"/>
      <c r="U130" s="460"/>
      <c r="V130" s="467"/>
      <c r="W130" s="452" t="s">
        <v>43</v>
      </c>
      <c r="X130" s="460"/>
      <c r="Y130" s="460"/>
      <c r="Z130" s="460"/>
      <c r="AA130" s="460"/>
      <c r="AB130" s="460"/>
      <c r="AC130" s="460"/>
      <c r="AD130" s="460"/>
      <c r="AE130" s="460"/>
      <c r="AF130" s="460"/>
      <c r="AH130" s="417">
        <f t="shared" si="57"/>
        <v>0</v>
      </c>
      <c r="AI130" s="417">
        <f t="shared" si="58"/>
        <v>0</v>
      </c>
      <c r="AJ130" s="511">
        <f t="shared" si="59"/>
        <v>0</v>
      </c>
      <c r="AK130" s="511">
        <f t="shared" si="60"/>
        <v>0</v>
      </c>
      <c r="AL130" s="417">
        <f t="shared" si="61"/>
        <v>0</v>
      </c>
      <c r="AM130" s="417">
        <f t="shared" si="62"/>
        <v>0</v>
      </c>
    </row>
    <row r="131" spans="2:39" hidden="1" outlineLevel="2" x14ac:dyDescent="0.3">
      <c r="B131" s="477"/>
      <c r="C131" s="470" t="s">
        <v>718</v>
      </c>
      <c r="D131" s="469" t="s">
        <v>719</v>
      </c>
      <c r="E131" s="460">
        <f t="shared" si="67"/>
        <v>0</v>
      </c>
      <c r="F131" s="460"/>
      <c r="G131" s="460"/>
      <c r="H131" s="460"/>
      <c r="I131" s="460"/>
      <c r="J131" s="451">
        <f t="shared" si="77"/>
        <v>0</v>
      </c>
      <c r="K131" s="460"/>
      <c r="L131" s="460"/>
      <c r="M131" s="460"/>
      <c r="N131" s="460"/>
      <c r="O131" s="460"/>
      <c r="P131" s="460"/>
      <c r="Q131" s="460"/>
      <c r="R131" s="460"/>
      <c r="S131" s="460"/>
      <c r="T131" s="460"/>
      <c r="U131" s="460"/>
      <c r="V131" s="467"/>
      <c r="W131" s="452" t="s">
        <v>43</v>
      </c>
      <c r="X131" s="460"/>
      <c r="Y131" s="460"/>
      <c r="Z131" s="460"/>
      <c r="AA131" s="460"/>
      <c r="AB131" s="460"/>
      <c r="AC131" s="460"/>
      <c r="AD131" s="460"/>
      <c r="AE131" s="460"/>
      <c r="AF131" s="460"/>
      <c r="AH131" s="417">
        <f t="shared" si="57"/>
        <v>0</v>
      </c>
      <c r="AI131" s="417">
        <f t="shared" si="58"/>
        <v>0</v>
      </c>
      <c r="AJ131" s="511">
        <f t="shared" si="59"/>
        <v>0</v>
      </c>
      <c r="AK131" s="511">
        <f t="shared" si="60"/>
        <v>0</v>
      </c>
      <c r="AL131" s="417">
        <f t="shared" si="61"/>
        <v>0</v>
      </c>
      <c r="AM131" s="417">
        <f t="shared" si="62"/>
        <v>0</v>
      </c>
    </row>
    <row r="132" spans="2:39" ht="30.6" hidden="1" outlineLevel="2" x14ac:dyDescent="0.3">
      <c r="B132" s="477"/>
      <c r="C132" s="470" t="s">
        <v>720</v>
      </c>
      <c r="D132" s="469" t="s">
        <v>721</v>
      </c>
      <c r="E132" s="460">
        <f t="shared" si="67"/>
        <v>0</v>
      </c>
      <c r="F132" s="460"/>
      <c r="G132" s="460"/>
      <c r="H132" s="460"/>
      <c r="I132" s="460"/>
      <c r="J132" s="451">
        <f t="shared" si="77"/>
        <v>0</v>
      </c>
      <c r="K132" s="460"/>
      <c r="L132" s="460"/>
      <c r="M132" s="460"/>
      <c r="N132" s="460"/>
      <c r="O132" s="460"/>
      <c r="P132" s="460"/>
      <c r="Q132" s="460"/>
      <c r="R132" s="460"/>
      <c r="S132" s="460"/>
      <c r="T132" s="460"/>
      <c r="U132" s="460"/>
      <c r="V132" s="467"/>
      <c r="W132" s="452" t="s">
        <v>43</v>
      </c>
      <c r="X132" s="460"/>
      <c r="Y132" s="460"/>
      <c r="Z132" s="460"/>
      <c r="AA132" s="460"/>
      <c r="AB132" s="460"/>
      <c r="AC132" s="460"/>
      <c r="AD132" s="460"/>
      <c r="AE132" s="460"/>
      <c r="AF132" s="460"/>
      <c r="AH132" s="417">
        <f t="shared" si="57"/>
        <v>0</v>
      </c>
      <c r="AI132" s="417">
        <f t="shared" si="58"/>
        <v>0</v>
      </c>
      <c r="AJ132" s="511">
        <f t="shared" si="59"/>
        <v>0</v>
      </c>
      <c r="AK132" s="511">
        <f t="shared" si="60"/>
        <v>0</v>
      </c>
      <c r="AL132" s="417">
        <f t="shared" si="61"/>
        <v>0</v>
      </c>
      <c r="AM132" s="417">
        <f t="shared" si="62"/>
        <v>0</v>
      </c>
    </row>
    <row r="133" spans="2:39" hidden="1" outlineLevel="2" x14ac:dyDescent="0.3">
      <c r="B133" s="477"/>
      <c r="C133" s="470" t="s">
        <v>722</v>
      </c>
      <c r="D133" s="469" t="s">
        <v>723</v>
      </c>
      <c r="E133" s="460">
        <f t="shared" si="67"/>
        <v>0</v>
      </c>
      <c r="F133" s="460"/>
      <c r="G133" s="460"/>
      <c r="H133" s="460"/>
      <c r="I133" s="460"/>
      <c r="J133" s="451">
        <f t="shared" si="77"/>
        <v>0</v>
      </c>
      <c r="K133" s="460"/>
      <c r="L133" s="460"/>
      <c r="M133" s="460"/>
      <c r="N133" s="460"/>
      <c r="O133" s="460"/>
      <c r="P133" s="460"/>
      <c r="Q133" s="460"/>
      <c r="R133" s="460"/>
      <c r="S133" s="460"/>
      <c r="T133" s="460"/>
      <c r="U133" s="460"/>
      <c r="V133" s="467"/>
      <c r="W133" s="452" t="s">
        <v>43</v>
      </c>
      <c r="X133" s="460"/>
      <c r="Y133" s="460"/>
      <c r="Z133" s="460"/>
      <c r="AA133" s="460"/>
      <c r="AB133" s="460"/>
      <c r="AC133" s="460"/>
      <c r="AD133" s="460"/>
      <c r="AE133" s="460"/>
      <c r="AF133" s="460"/>
      <c r="AH133" s="417">
        <f t="shared" si="57"/>
        <v>0</v>
      </c>
      <c r="AI133" s="417">
        <f t="shared" si="58"/>
        <v>0</v>
      </c>
      <c r="AJ133" s="511">
        <f t="shared" si="59"/>
        <v>0</v>
      </c>
      <c r="AK133" s="511">
        <f t="shared" si="60"/>
        <v>0</v>
      </c>
      <c r="AL133" s="417">
        <f t="shared" si="61"/>
        <v>0</v>
      </c>
      <c r="AM133" s="417">
        <f t="shared" si="62"/>
        <v>0</v>
      </c>
    </row>
    <row r="134" spans="2:39" hidden="1" outlineLevel="2" x14ac:dyDescent="0.3">
      <c r="B134" s="477"/>
      <c r="C134" s="470" t="s">
        <v>724</v>
      </c>
      <c r="D134" s="469" t="s">
        <v>725</v>
      </c>
      <c r="E134" s="460">
        <f t="shared" si="67"/>
        <v>0</v>
      </c>
      <c r="F134" s="460"/>
      <c r="G134" s="460"/>
      <c r="H134" s="460"/>
      <c r="I134" s="460"/>
      <c r="J134" s="451">
        <f t="shared" si="77"/>
        <v>0</v>
      </c>
      <c r="K134" s="460"/>
      <c r="L134" s="460"/>
      <c r="M134" s="460"/>
      <c r="N134" s="460"/>
      <c r="O134" s="460"/>
      <c r="P134" s="460"/>
      <c r="Q134" s="460"/>
      <c r="R134" s="460"/>
      <c r="S134" s="460"/>
      <c r="T134" s="460"/>
      <c r="U134" s="460"/>
      <c r="V134" s="467"/>
      <c r="W134" s="452" t="s">
        <v>43</v>
      </c>
      <c r="X134" s="460"/>
      <c r="Y134" s="460"/>
      <c r="Z134" s="460"/>
      <c r="AA134" s="460"/>
      <c r="AB134" s="460"/>
      <c r="AC134" s="460"/>
      <c r="AD134" s="460"/>
      <c r="AE134" s="460"/>
      <c r="AF134" s="460"/>
      <c r="AH134" s="417">
        <f t="shared" si="57"/>
        <v>0</v>
      </c>
      <c r="AI134" s="417">
        <f t="shared" si="58"/>
        <v>0</v>
      </c>
      <c r="AJ134" s="511">
        <f t="shared" si="59"/>
        <v>0</v>
      </c>
      <c r="AK134" s="511">
        <f t="shared" si="60"/>
        <v>0</v>
      </c>
      <c r="AL134" s="417">
        <f t="shared" si="61"/>
        <v>0</v>
      </c>
      <c r="AM134" s="417">
        <f t="shared" si="62"/>
        <v>0</v>
      </c>
    </row>
    <row r="135" spans="2:39" s="443" customFormat="1" collapsed="1" x14ac:dyDescent="0.3">
      <c r="B135" s="1525" t="s">
        <v>940</v>
      </c>
      <c r="C135" s="1526"/>
      <c r="D135" s="442" t="s">
        <v>941</v>
      </c>
      <c r="E135" s="460">
        <f t="shared" si="67"/>
        <v>0</v>
      </c>
      <c r="F135" s="460"/>
      <c r="G135" s="460"/>
      <c r="H135" s="460"/>
      <c r="I135" s="460"/>
      <c r="J135" s="451">
        <f t="shared" si="77"/>
        <v>0</v>
      </c>
      <c r="K135" s="460"/>
      <c r="L135" s="460"/>
      <c r="M135" s="460"/>
      <c r="N135" s="460"/>
      <c r="O135" s="460"/>
      <c r="P135" s="460"/>
      <c r="Q135" s="460"/>
      <c r="R135" s="460"/>
      <c r="S135" s="460"/>
      <c r="T135" s="460"/>
      <c r="U135" s="460"/>
      <c r="V135" s="467"/>
      <c r="W135" s="441"/>
      <c r="X135" s="460"/>
      <c r="Y135" s="460"/>
      <c r="Z135" s="460"/>
      <c r="AA135" s="460"/>
      <c r="AB135" s="460"/>
      <c r="AC135" s="460"/>
      <c r="AD135" s="460"/>
      <c r="AE135" s="460"/>
      <c r="AF135" s="460"/>
      <c r="AH135" s="417">
        <f t="shared" si="57"/>
        <v>0</v>
      </c>
      <c r="AI135" s="417">
        <f t="shared" si="58"/>
        <v>0</v>
      </c>
      <c r="AJ135" s="511">
        <f t="shared" si="59"/>
        <v>0</v>
      </c>
      <c r="AK135" s="511">
        <f t="shared" si="60"/>
        <v>0</v>
      </c>
      <c r="AL135" s="417">
        <f t="shared" si="61"/>
        <v>0</v>
      </c>
      <c r="AM135" s="417">
        <f t="shared" si="62"/>
        <v>0</v>
      </c>
    </row>
    <row r="136" spans="2:39" ht="15.75" hidden="1" customHeight="1" outlineLevel="1" x14ac:dyDescent="0.3">
      <c r="B136" s="1551" t="s">
        <v>726</v>
      </c>
      <c r="C136" s="1552"/>
      <c r="D136" s="442" t="s">
        <v>727</v>
      </c>
      <c r="E136" s="438">
        <f t="shared" si="67"/>
        <v>0</v>
      </c>
      <c r="F136" s="438">
        <f>SUM(F137:F138)</f>
        <v>0</v>
      </c>
      <c r="G136" s="438">
        <f t="shared" ref="G136:V136" si="85">SUM(G137:G138)</f>
        <v>0</v>
      </c>
      <c r="H136" s="438">
        <f t="shared" si="85"/>
        <v>0</v>
      </c>
      <c r="I136" s="438">
        <f t="shared" si="85"/>
        <v>0</v>
      </c>
      <c r="J136" s="451">
        <f t="shared" si="77"/>
        <v>0</v>
      </c>
      <c r="K136" s="438">
        <f t="shared" ref="K136:M136" si="86">SUM(K137:K138)</f>
        <v>0</v>
      </c>
      <c r="L136" s="438">
        <f t="shared" si="86"/>
        <v>0</v>
      </c>
      <c r="M136" s="438">
        <f t="shared" si="86"/>
        <v>0</v>
      </c>
      <c r="N136" s="438">
        <f t="shared" si="85"/>
        <v>0</v>
      </c>
      <c r="O136" s="438">
        <f t="shared" si="85"/>
        <v>0</v>
      </c>
      <c r="P136" s="438">
        <f t="shared" si="85"/>
        <v>0</v>
      </c>
      <c r="Q136" s="438">
        <f t="shared" si="85"/>
        <v>0</v>
      </c>
      <c r="R136" s="438">
        <f t="shared" si="85"/>
        <v>0</v>
      </c>
      <c r="S136" s="438">
        <f t="shared" si="85"/>
        <v>0</v>
      </c>
      <c r="T136" s="438">
        <f t="shared" si="85"/>
        <v>0</v>
      </c>
      <c r="U136" s="438">
        <f t="shared" si="85"/>
        <v>0</v>
      </c>
      <c r="V136" s="438">
        <f t="shared" si="85"/>
        <v>0</v>
      </c>
      <c r="W136" s="452" t="s">
        <v>43</v>
      </c>
      <c r="X136" s="438">
        <f t="shared" ref="X136:AF136" si="87">SUM(X137:X138)</f>
        <v>0</v>
      </c>
      <c r="Y136" s="438">
        <f t="shared" si="87"/>
        <v>0</v>
      </c>
      <c r="Z136" s="438">
        <f t="shared" si="87"/>
        <v>0</v>
      </c>
      <c r="AA136" s="438">
        <f t="shared" si="87"/>
        <v>0</v>
      </c>
      <c r="AB136" s="438">
        <f t="shared" si="87"/>
        <v>0</v>
      </c>
      <c r="AC136" s="438">
        <f t="shared" si="87"/>
        <v>0</v>
      </c>
      <c r="AD136" s="438">
        <f t="shared" si="87"/>
        <v>0</v>
      </c>
      <c r="AE136" s="438">
        <f t="shared" si="87"/>
        <v>0</v>
      </c>
      <c r="AF136" s="438">
        <f t="shared" si="87"/>
        <v>0</v>
      </c>
      <c r="AH136" s="417">
        <f t="shared" si="57"/>
        <v>0</v>
      </c>
      <c r="AI136" s="417">
        <f t="shared" si="58"/>
        <v>0</v>
      </c>
      <c r="AJ136" s="511">
        <f t="shared" si="59"/>
        <v>0</v>
      </c>
      <c r="AK136" s="511">
        <f t="shared" si="60"/>
        <v>0</v>
      </c>
      <c r="AL136" s="417">
        <f t="shared" si="61"/>
        <v>0</v>
      </c>
      <c r="AM136" s="417">
        <f t="shared" si="62"/>
        <v>0</v>
      </c>
    </row>
    <row r="137" spans="2:39" hidden="1" outlineLevel="2" x14ac:dyDescent="0.3">
      <c r="B137" s="455"/>
      <c r="C137" s="476" t="s">
        <v>728</v>
      </c>
      <c r="D137" s="469" t="s">
        <v>729</v>
      </c>
      <c r="E137" s="460">
        <f t="shared" si="67"/>
        <v>0</v>
      </c>
      <c r="F137" s="460"/>
      <c r="G137" s="460"/>
      <c r="H137" s="460"/>
      <c r="I137" s="460"/>
      <c r="J137" s="451">
        <f t="shared" si="77"/>
        <v>0</v>
      </c>
      <c r="K137" s="460"/>
      <c r="L137" s="460"/>
      <c r="M137" s="460"/>
      <c r="N137" s="460"/>
      <c r="O137" s="460"/>
      <c r="P137" s="460"/>
      <c r="Q137" s="460"/>
      <c r="R137" s="460"/>
      <c r="S137" s="460"/>
      <c r="T137" s="460"/>
      <c r="U137" s="460"/>
      <c r="V137" s="467"/>
      <c r="W137" s="452" t="s">
        <v>43</v>
      </c>
      <c r="X137" s="460"/>
      <c r="Y137" s="460"/>
      <c r="Z137" s="460"/>
      <c r="AA137" s="460"/>
      <c r="AB137" s="460"/>
      <c r="AC137" s="460"/>
      <c r="AD137" s="460"/>
      <c r="AE137" s="460"/>
      <c r="AF137" s="460"/>
      <c r="AH137" s="417">
        <f t="shared" si="57"/>
        <v>0</v>
      </c>
      <c r="AI137" s="417">
        <f t="shared" si="58"/>
        <v>0</v>
      </c>
      <c r="AJ137" s="511">
        <f t="shared" si="59"/>
        <v>0</v>
      </c>
      <c r="AK137" s="511">
        <f t="shared" si="60"/>
        <v>0</v>
      </c>
      <c r="AL137" s="417">
        <f t="shared" si="61"/>
        <v>0</v>
      </c>
      <c r="AM137" s="417">
        <f t="shared" si="62"/>
        <v>0</v>
      </c>
    </row>
    <row r="138" spans="2:39" ht="30.6" hidden="1" outlineLevel="2" x14ac:dyDescent="0.3">
      <c r="B138" s="471"/>
      <c r="C138" s="470" t="s">
        <v>730</v>
      </c>
      <c r="D138" s="469" t="s">
        <v>731</v>
      </c>
      <c r="E138" s="460">
        <f t="shared" si="67"/>
        <v>0</v>
      </c>
      <c r="F138" s="460"/>
      <c r="G138" s="460"/>
      <c r="H138" s="460"/>
      <c r="I138" s="460"/>
      <c r="J138" s="451">
        <f t="shared" si="77"/>
        <v>0</v>
      </c>
      <c r="K138" s="460"/>
      <c r="L138" s="460"/>
      <c r="M138" s="460"/>
      <c r="N138" s="460"/>
      <c r="O138" s="460"/>
      <c r="P138" s="460"/>
      <c r="Q138" s="460"/>
      <c r="R138" s="460"/>
      <c r="S138" s="460"/>
      <c r="T138" s="460"/>
      <c r="U138" s="460"/>
      <c r="V138" s="467"/>
      <c r="W138" s="452" t="s">
        <v>43</v>
      </c>
      <c r="X138" s="460"/>
      <c r="Y138" s="460"/>
      <c r="Z138" s="460"/>
      <c r="AA138" s="460"/>
      <c r="AB138" s="460"/>
      <c r="AC138" s="460"/>
      <c r="AD138" s="460"/>
      <c r="AE138" s="460"/>
      <c r="AF138" s="460"/>
      <c r="AH138" s="417">
        <f t="shared" si="57"/>
        <v>0</v>
      </c>
      <c r="AI138" s="417">
        <f t="shared" si="58"/>
        <v>0</v>
      </c>
      <c r="AJ138" s="511">
        <f t="shared" si="59"/>
        <v>0</v>
      </c>
      <c r="AK138" s="511">
        <f t="shared" si="60"/>
        <v>0</v>
      </c>
      <c r="AL138" s="417">
        <f t="shared" si="61"/>
        <v>0</v>
      </c>
      <c r="AM138" s="417">
        <f t="shared" si="62"/>
        <v>0</v>
      </c>
    </row>
    <row r="139" spans="2:39" ht="15" hidden="1" customHeight="1" outlineLevel="1" x14ac:dyDescent="0.3">
      <c r="B139" s="1551" t="s">
        <v>732</v>
      </c>
      <c r="C139" s="1552"/>
      <c r="D139" s="442" t="s">
        <v>733</v>
      </c>
      <c r="E139" s="438">
        <f t="shared" si="67"/>
        <v>0</v>
      </c>
      <c r="F139" s="438">
        <f>SUM(F140:F141)</f>
        <v>0</v>
      </c>
      <c r="G139" s="438">
        <f t="shared" ref="G139:V139" si="88">SUM(G140:G141)</f>
        <v>0</v>
      </c>
      <c r="H139" s="438">
        <f t="shared" si="88"/>
        <v>0</v>
      </c>
      <c r="I139" s="438">
        <f t="shared" si="88"/>
        <v>0</v>
      </c>
      <c r="J139" s="451">
        <f t="shared" si="77"/>
        <v>0</v>
      </c>
      <c r="K139" s="438">
        <f t="shared" ref="K139:M139" si="89">SUM(K140:K141)</f>
        <v>0</v>
      </c>
      <c r="L139" s="438">
        <f t="shared" si="89"/>
        <v>0</v>
      </c>
      <c r="M139" s="438">
        <f t="shared" si="89"/>
        <v>0</v>
      </c>
      <c r="N139" s="438">
        <f t="shared" si="88"/>
        <v>0</v>
      </c>
      <c r="O139" s="438">
        <f t="shared" si="88"/>
        <v>0</v>
      </c>
      <c r="P139" s="438">
        <f t="shared" si="88"/>
        <v>0</v>
      </c>
      <c r="Q139" s="438">
        <f t="shared" si="88"/>
        <v>0</v>
      </c>
      <c r="R139" s="438">
        <f t="shared" si="88"/>
        <v>0</v>
      </c>
      <c r="S139" s="438">
        <f t="shared" si="88"/>
        <v>0</v>
      </c>
      <c r="T139" s="438">
        <f t="shared" si="88"/>
        <v>0</v>
      </c>
      <c r="U139" s="438">
        <f t="shared" si="88"/>
        <v>0</v>
      </c>
      <c r="V139" s="438">
        <f t="shared" si="88"/>
        <v>0</v>
      </c>
      <c r="W139" s="452" t="s">
        <v>43</v>
      </c>
      <c r="X139" s="438">
        <f t="shared" ref="X139:AF139" si="90">SUM(X140:X141)</f>
        <v>0</v>
      </c>
      <c r="Y139" s="438">
        <f t="shared" si="90"/>
        <v>0</v>
      </c>
      <c r="Z139" s="438">
        <f t="shared" si="90"/>
        <v>0</v>
      </c>
      <c r="AA139" s="438">
        <f t="shared" si="90"/>
        <v>0</v>
      </c>
      <c r="AB139" s="438">
        <f t="shared" si="90"/>
        <v>0</v>
      </c>
      <c r="AC139" s="438">
        <f t="shared" si="90"/>
        <v>0</v>
      </c>
      <c r="AD139" s="438">
        <f t="shared" si="90"/>
        <v>0</v>
      </c>
      <c r="AE139" s="438">
        <f t="shared" si="90"/>
        <v>0</v>
      </c>
      <c r="AF139" s="438">
        <f t="shared" si="90"/>
        <v>0</v>
      </c>
      <c r="AH139" s="417">
        <f t="shared" si="57"/>
        <v>0</v>
      </c>
      <c r="AI139" s="417">
        <f t="shared" si="58"/>
        <v>0</v>
      </c>
      <c r="AJ139" s="511">
        <f t="shared" si="59"/>
        <v>0</v>
      </c>
      <c r="AK139" s="511">
        <f t="shared" si="60"/>
        <v>0</v>
      </c>
      <c r="AL139" s="417">
        <f t="shared" si="61"/>
        <v>0</v>
      </c>
      <c r="AM139" s="417">
        <f t="shared" si="62"/>
        <v>0</v>
      </c>
    </row>
    <row r="140" spans="2:39" hidden="1" outlineLevel="2" x14ac:dyDescent="0.3">
      <c r="B140" s="478"/>
      <c r="C140" s="476" t="s">
        <v>734</v>
      </c>
      <c r="D140" s="469" t="s">
        <v>735</v>
      </c>
      <c r="E140" s="460">
        <f t="shared" si="67"/>
        <v>0</v>
      </c>
      <c r="F140" s="460"/>
      <c r="G140" s="460"/>
      <c r="H140" s="460"/>
      <c r="I140" s="460"/>
      <c r="J140" s="451">
        <f t="shared" si="77"/>
        <v>0</v>
      </c>
      <c r="K140" s="460"/>
      <c r="L140" s="460"/>
      <c r="M140" s="460"/>
      <c r="N140" s="460"/>
      <c r="O140" s="460"/>
      <c r="P140" s="460"/>
      <c r="Q140" s="460"/>
      <c r="R140" s="460"/>
      <c r="S140" s="460"/>
      <c r="T140" s="460"/>
      <c r="U140" s="460"/>
      <c r="V140" s="467"/>
      <c r="W140" s="452" t="s">
        <v>43</v>
      </c>
      <c r="X140" s="460"/>
      <c r="Y140" s="460"/>
      <c r="Z140" s="460"/>
      <c r="AA140" s="460"/>
      <c r="AB140" s="460"/>
      <c r="AC140" s="460"/>
      <c r="AD140" s="460"/>
      <c r="AE140" s="460"/>
      <c r="AF140" s="460"/>
      <c r="AH140" s="417">
        <f t="shared" si="57"/>
        <v>0</v>
      </c>
      <c r="AI140" s="417">
        <f t="shared" si="58"/>
        <v>0</v>
      </c>
      <c r="AJ140" s="511">
        <f t="shared" si="59"/>
        <v>0</v>
      </c>
      <c r="AK140" s="511">
        <f t="shared" si="60"/>
        <v>0</v>
      </c>
      <c r="AL140" s="417">
        <f t="shared" si="61"/>
        <v>0</v>
      </c>
      <c r="AM140" s="417">
        <f t="shared" si="62"/>
        <v>0</v>
      </c>
    </row>
    <row r="141" spans="2:39" hidden="1" outlineLevel="2" x14ac:dyDescent="0.3">
      <c r="B141" s="478"/>
      <c r="C141" s="476" t="s">
        <v>736</v>
      </c>
      <c r="D141" s="469" t="s">
        <v>737</v>
      </c>
      <c r="E141" s="460">
        <f t="shared" si="67"/>
        <v>0</v>
      </c>
      <c r="F141" s="460"/>
      <c r="G141" s="460"/>
      <c r="H141" s="460"/>
      <c r="I141" s="460"/>
      <c r="J141" s="451">
        <f t="shared" si="77"/>
        <v>0</v>
      </c>
      <c r="K141" s="460"/>
      <c r="L141" s="460"/>
      <c r="M141" s="460"/>
      <c r="N141" s="460"/>
      <c r="O141" s="460"/>
      <c r="P141" s="460"/>
      <c r="Q141" s="460"/>
      <c r="R141" s="460"/>
      <c r="S141" s="460"/>
      <c r="T141" s="460"/>
      <c r="U141" s="460"/>
      <c r="V141" s="467"/>
      <c r="W141" s="452" t="s">
        <v>43</v>
      </c>
      <c r="X141" s="460"/>
      <c r="Y141" s="460"/>
      <c r="Z141" s="460"/>
      <c r="AA141" s="460"/>
      <c r="AB141" s="460"/>
      <c r="AC141" s="460"/>
      <c r="AD141" s="460"/>
      <c r="AE141" s="460"/>
      <c r="AF141" s="460"/>
      <c r="AH141" s="417">
        <f t="shared" si="57"/>
        <v>0</v>
      </c>
      <c r="AI141" s="417">
        <f t="shared" si="58"/>
        <v>0</v>
      </c>
      <c r="AJ141" s="511">
        <f t="shared" si="59"/>
        <v>0</v>
      </c>
      <c r="AK141" s="511">
        <f t="shared" si="60"/>
        <v>0</v>
      </c>
      <c r="AL141" s="417">
        <f t="shared" si="61"/>
        <v>0</v>
      </c>
      <c r="AM141" s="417">
        <f t="shared" si="62"/>
        <v>0</v>
      </c>
    </row>
    <row r="142" spans="2:39" s="443" customFormat="1" x14ac:dyDescent="0.3">
      <c r="B142" s="1525" t="s">
        <v>942</v>
      </c>
      <c r="C142" s="1526"/>
      <c r="D142" s="442" t="s">
        <v>943</v>
      </c>
      <c r="E142" s="438">
        <f t="shared" si="67"/>
        <v>0</v>
      </c>
      <c r="F142" s="438">
        <f>F143</f>
        <v>0</v>
      </c>
      <c r="G142" s="438">
        <f t="shared" ref="G142:AF142" si="91">G143</f>
        <v>0</v>
      </c>
      <c r="H142" s="438">
        <f t="shared" si="91"/>
        <v>0</v>
      </c>
      <c r="I142" s="438">
        <f t="shared" si="91"/>
        <v>0</v>
      </c>
      <c r="J142" s="451">
        <f t="shared" si="77"/>
        <v>0</v>
      </c>
      <c r="K142" s="438">
        <f t="shared" si="91"/>
        <v>0</v>
      </c>
      <c r="L142" s="438">
        <f t="shared" si="91"/>
        <v>0</v>
      </c>
      <c r="M142" s="438">
        <f t="shared" si="91"/>
        <v>0</v>
      </c>
      <c r="N142" s="438">
        <f t="shared" si="91"/>
        <v>0</v>
      </c>
      <c r="O142" s="438">
        <f t="shared" si="91"/>
        <v>0</v>
      </c>
      <c r="P142" s="438">
        <f t="shared" si="91"/>
        <v>0</v>
      </c>
      <c r="Q142" s="438">
        <f t="shared" si="91"/>
        <v>0</v>
      </c>
      <c r="R142" s="438">
        <f t="shared" si="91"/>
        <v>0</v>
      </c>
      <c r="S142" s="438">
        <f t="shared" si="91"/>
        <v>0</v>
      </c>
      <c r="T142" s="438">
        <f t="shared" si="91"/>
        <v>0</v>
      </c>
      <c r="U142" s="438">
        <f t="shared" si="91"/>
        <v>0</v>
      </c>
      <c r="V142" s="438">
        <f t="shared" si="91"/>
        <v>0</v>
      </c>
      <c r="W142" s="441"/>
      <c r="X142" s="438">
        <f t="shared" si="91"/>
        <v>0</v>
      </c>
      <c r="Y142" s="438">
        <f t="shared" si="91"/>
        <v>0</v>
      </c>
      <c r="Z142" s="438">
        <f t="shared" si="91"/>
        <v>0</v>
      </c>
      <c r="AA142" s="438">
        <f t="shared" si="91"/>
        <v>0</v>
      </c>
      <c r="AB142" s="438">
        <f t="shared" si="91"/>
        <v>0</v>
      </c>
      <c r="AC142" s="438">
        <f t="shared" si="91"/>
        <v>0</v>
      </c>
      <c r="AD142" s="438">
        <f t="shared" si="91"/>
        <v>0</v>
      </c>
      <c r="AE142" s="438">
        <f t="shared" si="91"/>
        <v>0</v>
      </c>
      <c r="AF142" s="438">
        <f t="shared" si="91"/>
        <v>0</v>
      </c>
      <c r="AH142" s="417">
        <f t="shared" ref="AH142:AH205" si="92">E142/10</f>
        <v>0</v>
      </c>
      <c r="AI142" s="417">
        <f t="shared" ref="AI142:AI205" si="93">AH142*12</f>
        <v>0</v>
      </c>
      <c r="AJ142" s="511">
        <f t="shared" ref="AJ142:AJ205" si="94">AF142</f>
        <v>0</v>
      </c>
      <c r="AK142" s="511">
        <f t="shared" ref="AK142:AK205" si="95">AI142+AJ142</f>
        <v>0</v>
      </c>
      <c r="AL142" s="417">
        <f t="shared" ref="AL142:AL205" si="96">AK142/1000</f>
        <v>0</v>
      </c>
      <c r="AM142" s="417">
        <f t="shared" ref="AM142:AM205" si="97">AL142*1.03</f>
        <v>0</v>
      </c>
    </row>
    <row r="143" spans="2:39" outlineLevel="1" collapsed="1" x14ac:dyDescent="0.3">
      <c r="B143" s="1551" t="s">
        <v>738</v>
      </c>
      <c r="C143" s="1552"/>
      <c r="D143" s="442" t="s">
        <v>739</v>
      </c>
      <c r="E143" s="438">
        <f t="shared" si="67"/>
        <v>0</v>
      </c>
      <c r="F143" s="438">
        <f>SUM(F144:F147)</f>
        <v>0</v>
      </c>
      <c r="G143" s="438">
        <f t="shared" ref="G143:V143" si="98">SUM(G144:G147)</f>
        <v>0</v>
      </c>
      <c r="H143" s="438">
        <f t="shared" si="98"/>
        <v>0</v>
      </c>
      <c r="I143" s="438">
        <f t="shared" si="98"/>
        <v>0</v>
      </c>
      <c r="J143" s="451">
        <f t="shared" si="77"/>
        <v>0</v>
      </c>
      <c r="K143" s="438">
        <f t="shared" ref="K143:M143" si="99">SUM(K144:K147)</f>
        <v>0</v>
      </c>
      <c r="L143" s="438">
        <f t="shared" si="99"/>
        <v>0</v>
      </c>
      <c r="M143" s="438">
        <f t="shared" si="99"/>
        <v>0</v>
      </c>
      <c r="N143" s="438">
        <f t="shared" si="98"/>
        <v>0</v>
      </c>
      <c r="O143" s="438">
        <f t="shared" si="98"/>
        <v>0</v>
      </c>
      <c r="P143" s="438">
        <f t="shared" si="98"/>
        <v>0</v>
      </c>
      <c r="Q143" s="438">
        <f t="shared" si="98"/>
        <v>0</v>
      </c>
      <c r="R143" s="438">
        <f t="shared" si="98"/>
        <v>0</v>
      </c>
      <c r="S143" s="438">
        <f t="shared" si="98"/>
        <v>0</v>
      </c>
      <c r="T143" s="438">
        <f t="shared" si="98"/>
        <v>0</v>
      </c>
      <c r="U143" s="438">
        <f t="shared" si="98"/>
        <v>0</v>
      </c>
      <c r="V143" s="438">
        <f t="shared" si="98"/>
        <v>0</v>
      </c>
      <c r="W143" s="452" t="s">
        <v>43</v>
      </c>
      <c r="X143" s="438">
        <f t="shared" ref="X143:AF143" si="100">SUM(X144:X147)</f>
        <v>0</v>
      </c>
      <c r="Y143" s="438">
        <f t="shared" si="100"/>
        <v>0</v>
      </c>
      <c r="Z143" s="438">
        <f t="shared" si="100"/>
        <v>0</v>
      </c>
      <c r="AA143" s="438">
        <f t="shared" si="100"/>
        <v>0</v>
      </c>
      <c r="AB143" s="438">
        <f t="shared" si="100"/>
        <v>0</v>
      </c>
      <c r="AC143" s="438">
        <f t="shared" si="100"/>
        <v>0</v>
      </c>
      <c r="AD143" s="438">
        <f t="shared" si="100"/>
        <v>0</v>
      </c>
      <c r="AE143" s="438">
        <f t="shared" si="100"/>
        <v>0</v>
      </c>
      <c r="AF143" s="438">
        <f t="shared" si="100"/>
        <v>0</v>
      </c>
      <c r="AH143" s="417">
        <f t="shared" si="92"/>
        <v>0</v>
      </c>
      <c r="AI143" s="417">
        <f t="shared" si="93"/>
        <v>0</v>
      </c>
      <c r="AJ143" s="511">
        <f t="shared" si="94"/>
        <v>0</v>
      </c>
      <c r="AK143" s="511">
        <f t="shared" si="95"/>
        <v>0</v>
      </c>
      <c r="AL143" s="417">
        <f t="shared" si="96"/>
        <v>0</v>
      </c>
      <c r="AM143" s="417">
        <f t="shared" si="97"/>
        <v>0</v>
      </c>
    </row>
    <row r="144" spans="2:39" hidden="1" outlineLevel="2" x14ac:dyDescent="0.3">
      <c r="B144" s="455"/>
      <c r="C144" s="479" t="s">
        <v>740</v>
      </c>
      <c r="D144" s="469" t="s">
        <v>741</v>
      </c>
      <c r="E144" s="460">
        <f t="shared" si="67"/>
        <v>0</v>
      </c>
      <c r="F144" s="460"/>
      <c r="G144" s="460"/>
      <c r="H144" s="460"/>
      <c r="I144" s="460"/>
      <c r="J144" s="451">
        <f t="shared" si="77"/>
        <v>0</v>
      </c>
      <c r="K144" s="460"/>
      <c r="L144" s="460"/>
      <c r="M144" s="460"/>
      <c r="N144" s="460"/>
      <c r="O144" s="460"/>
      <c r="P144" s="460"/>
      <c r="Q144" s="460"/>
      <c r="R144" s="460"/>
      <c r="S144" s="460"/>
      <c r="T144" s="460"/>
      <c r="U144" s="460"/>
      <c r="V144" s="467"/>
      <c r="W144" s="452" t="s">
        <v>43</v>
      </c>
      <c r="X144" s="460"/>
      <c r="Y144" s="460"/>
      <c r="Z144" s="460"/>
      <c r="AA144" s="460"/>
      <c r="AB144" s="460"/>
      <c r="AC144" s="460"/>
      <c r="AD144" s="460"/>
      <c r="AE144" s="460"/>
      <c r="AF144" s="460"/>
      <c r="AH144" s="417">
        <f t="shared" si="92"/>
        <v>0</v>
      </c>
      <c r="AI144" s="417">
        <f t="shared" si="93"/>
        <v>0</v>
      </c>
      <c r="AJ144" s="511">
        <f t="shared" si="94"/>
        <v>0</v>
      </c>
      <c r="AK144" s="511">
        <f t="shared" si="95"/>
        <v>0</v>
      </c>
      <c r="AL144" s="417">
        <f t="shared" si="96"/>
        <v>0</v>
      </c>
      <c r="AM144" s="417">
        <f t="shared" si="97"/>
        <v>0</v>
      </c>
    </row>
    <row r="145" spans="2:39" hidden="1" outlineLevel="2" x14ac:dyDescent="0.3">
      <c r="B145" s="458"/>
      <c r="C145" s="479" t="s">
        <v>742</v>
      </c>
      <c r="D145" s="469" t="s">
        <v>743</v>
      </c>
      <c r="E145" s="460">
        <f t="shared" si="67"/>
        <v>0</v>
      </c>
      <c r="F145" s="460"/>
      <c r="G145" s="460"/>
      <c r="H145" s="460"/>
      <c r="I145" s="460"/>
      <c r="J145" s="451">
        <f t="shared" si="77"/>
        <v>0</v>
      </c>
      <c r="K145" s="460"/>
      <c r="L145" s="460"/>
      <c r="M145" s="460"/>
      <c r="N145" s="460"/>
      <c r="O145" s="460"/>
      <c r="P145" s="460"/>
      <c r="Q145" s="460"/>
      <c r="R145" s="460"/>
      <c r="S145" s="460"/>
      <c r="T145" s="460"/>
      <c r="U145" s="460"/>
      <c r="V145" s="467"/>
      <c r="W145" s="452" t="s">
        <v>43</v>
      </c>
      <c r="X145" s="460"/>
      <c r="Y145" s="460"/>
      <c r="Z145" s="460"/>
      <c r="AA145" s="460"/>
      <c r="AB145" s="460"/>
      <c r="AC145" s="460"/>
      <c r="AD145" s="460"/>
      <c r="AE145" s="460"/>
      <c r="AF145" s="460"/>
      <c r="AH145" s="417">
        <f t="shared" si="92"/>
        <v>0</v>
      </c>
      <c r="AI145" s="417">
        <f t="shared" si="93"/>
        <v>0</v>
      </c>
      <c r="AJ145" s="511">
        <f t="shared" si="94"/>
        <v>0</v>
      </c>
      <c r="AK145" s="511">
        <f t="shared" si="95"/>
        <v>0</v>
      </c>
      <c r="AL145" s="417">
        <f t="shared" si="96"/>
        <v>0</v>
      </c>
      <c r="AM145" s="417">
        <f t="shared" si="97"/>
        <v>0</v>
      </c>
    </row>
    <row r="146" spans="2:39" hidden="1" outlineLevel="2" x14ac:dyDescent="0.3">
      <c r="B146" s="458"/>
      <c r="C146" s="479" t="s">
        <v>744</v>
      </c>
      <c r="D146" s="469" t="s">
        <v>745</v>
      </c>
      <c r="E146" s="460">
        <f t="shared" si="67"/>
        <v>0</v>
      </c>
      <c r="F146" s="460"/>
      <c r="G146" s="460"/>
      <c r="H146" s="460"/>
      <c r="I146" s="460"/>
      <c r="J146" s="451">
        <f t="shared" si="77"/>
        <v>0</v>
      </c>
      <c r="K146" s="460"/>
      <c r="L146" s="460"/>
      <c r="M146" s="460"/>
      <c r="N146" s="460"/>
      <c r="O146" s="460"/>
      <c r="P146" s="460"/>
      <c r="Q146" s="460"/>
      <c r="R146" s="460"/>
      <c r="S146" s="460"/>
      <c r="T146" s="460"/>
      <c r="U146" s="460"/>
      <c r="V146" s="467"/>
      <c r="W146" s="452" t="s">
        <v>43</v>
      </c>
      <c r="X146" s="460"/>
      <c r="Y146" s="460"/>
      <c r="Z146" s="460"/>
      <c r="AA146" s="460"/>
      <c r="AB146" s="460"/>
      <c r="AC146" s="460"/>
      <c r="AD146" s="460"/>
      <c r="AE146" s="460"/>
      <c r="AF146" s="460"/>
      <c r="AH146" s="417">
        <f t="shared" si="92"/>
        <v>0</v>
      </c>
      <c r="AI146" s="417">
        <f t="shared" si="93"/>
        <v>0</v>
      </c>
      <c r="AJ146" s="511">
        <f t="shared" si="94"/>
        <v>0</v>
      </c>
      <c r="AK146" s="511">
        <f t="shared" si="95"/>
        <v>0</v>
      </c>
      <c r="AL146" s="417">
        <f t="shared" si="96"/>
        <v>0</v>
      </c>
      <c r="AM146" s="417">
        <f t="shared" si="97"/>
        <v>0</v>
      </c>
    </row>
    <row r="147" spans="2:39" hidden="1" outlineLevel="2" x14ac:dyDescent="0.3">
      <c r="B147" s="458"/>
      <c r="C147" s="479" t="s">
        <v>746</v>
      </c>
      <c r="D147" s="469" t="s">
        <v>747</v>
      </c>
      <c r="E147" s="460">
        <f t="shared" si="67"/>
        <v>0</v>
      </c>
      <c r="F147" s="460"/>
      <c r="G147" s="460"/>
      <c r="H147" s="460"/>
      <c r="I147" s="460"/>
      <c r="J147" s="451">
        <f t="shared" si="77"/>
        <v>0</v>
      </c>
      <c r="K147" s="460"/>
      <c r="L147" s="460"/>
      <c r="M147" s="460"/>
      <c r="N147" s="460"/>
      <c r="O147" s="460"/>
      <c r="P147" s="460"/>
      <c r="Q147" s="460"/>
      <c r="R147" s="460"/>
      <c r="S147" s="460"/>
      <c r="T147" s="460"/>
      <c r="U147" s="460"/>
      <c r="V147" s="467"/>
      <c r="W147" s="452" t="s">
        <v>43</v>
      </c>
      <c r="X147" s="460"/>
      <c r="Y147" s="460"/>
      <c r="Z147" s="460"/>
      <c r="AA147" s="460"/>
      <c r="AB147" s="460"/>
      <c r="AC147" s="460"/>
      <c r="AD147" s="460"/>
      <c r="AE147" s="460"/>
      <c r="AF147" s="460"/>
      <c r="AH147" s="417">
        <f t="shared" si="92"/>
        <v>0</v>
      </c>
      <c r="AI147" s="417">
        <f t="shared" si="93"/>
        <v>0</v>
      </c>
      <c r="AJ147" s="511">
        <f t="shared" si="94"/>
        <v>0</v>
      </c>
      <c r="AK147" s="511">
        <f t="shared" si="95"/>
        <v>0</v>
      </c>
      <c r="AL147" s="417">
        <f t="shared" si="96"/>
        <v>0</v>
      </c>
      <c r="AM147" s="417">
        <f t="shared" si="97"/>
        <v>0</v>
      </c>
    </row>
    <row r="148" spans="2:39" s="443" customFormat="1" ht="15.75" customHeight="1" x14ac:dyDescent="0.3">
      <c r="B148" s="1525" t="s">
        <v>944</v>
      </c>
      <c r="C148" s="1526"/>
      <c r="D148" s="442" t="s">
        <v>945</v>
      </c>
      <c r="E148" s="438">
        <f t="shared" si="67"/>
        <v>0</v>
      </c>
      <c r="F148" s="438">
        <f>SUM(F149:F160)</f>
        <v>0</v>
      </c>
      <c r="G148" s="438">
        <f t="shared" ref="G148:V148" si="101">SUM(G149:G160)</f>
        <v>0</v>
      </c>
      <c r="H148" s="438">
        <f t="shared" si="101"/>
        <v>0</v>
      </c>
      <c r="I148" s="438">
        <f t="shared" si="101"/>
        <v>0</v>
      </c>
      <c r="J148" s="451">
        <f t="shared" si="77"/>
        <v>0</v>
      </c>
      <c r="K148" s="438">
        <f t="shared" ref="K148:M148" si="102">SUM(K149:K160)</f>
        <v>0</v>
      </c>
      <c r="L148" s="438">
        <f t="shared" si="102"/>
        <v>0</v>
      </c>
      <c r="M148" s="438">
        <f t="shared" si="102"/>
        <v>0</v>
      </c>
      <c r="N148" s="438">
        <f t="shared" si="101"/>
        <v>0</v>
      </c>
      <c r="O148" s="438">
        <f t="shared" si="101"/>
        <v>0</v>
      </c>
      <c r="P148" s="438">
        <f t="shared" si="101"/>
        <v>0</v>
      </c>
      <c r="Q148" s="438">
        <f t="shared" si="101"/>
        <v>0</v>
      </c>
      <c r="R148" s="438">
        <f t="shared" si="101"/>
        <v>0</v>
      </c>
      <c r="S148" s="438">
        <f t="shared" si="101"/>
        <v>0</v>
      </c>
      <c r="T148" s="438">
        <f t="shared" si="101"/>
        <v>0</v>
      </c>
      <c r="U148" s="438">
        <f t="shared" si="101"/>
        <v>0</v>
      </c>
      <c r="V148" s="438">
        <f t="shared" si="101"/>
        <v>0</v>
      </c>
      <c r="W148" s="441"/>
      <c r="X148" s="438">
        <f t="shared" ref="X148:AF148" si="103">SUM(X149:X160)</f>
        <v>0</v>
      </c>
      <c r="Y148" s="438">
        <f t="shared" si="103"/>
        <v>0</v>
      </c>
      <c r="Z148" s="438">
        <f t="shared" si="103"/>
        <v>0</v>
      </c>
      <c r="AA148" s="438">
        <f t="shared" si="103"/>
        <v>0</v>
      </c>
      <c r="AB148" s="438">
        <f t="shared" si="103"/>
        <v>0</v>
      </c>
      <c r="AC148" s="438">
        <f t="shared" si="103"/>
        <v>0</v>
      </c>
      <c r="AD148" s="438">
        <f t="shared" si="103"/>
        <v>0</v>
      </c>
      <c r="AE148" s="438">
        <f t="shared" si="103"/>
        <v>0</v>
      </c>
      <c r="AF148" s="438">
        <f t="shared" si="103"/>
        <v>0</v>
      </c>
      <c r="AH148" s="417">
        <f t="shared" si="92"/>
        <v>0</v>
      </c>
      <c r="AI148" s="417">
        <f t="shared" si="93"/>
        <v>0</v>
      </c>
      <c r="AJ148" s="511">
        <f t="shared" si="94"/>
        <v>0</v>
      </c>
      <c r="AK148" s="511">
        <f t="shared" si="95"/>
        <v>0</v>
      </c>
      <c r="AL148" s="417">
        <f t="shared" si="96"/>
        <v>0</v>
      </c>
      <c r="AM148" s="417">
        <f t="shared" si="97"/>
        <v>0</v>
      </c>
    </row>
    <row r="149" spans="2:39" outlineLevel="1" x14ac:dyDescent="0.3">
      <c r="B149" s="1551" t="s">
        <v>748</v>
      </c>
      <c r="C149" s="1552"/>
      <c r="D149" s="442" t="s">
        <v>749</v>
      </c>
      <c r="E149" s="460">
        <f t="shared" si="67"/>
        <v>0</v>
      </c>
      <c r="F149" s="460"/>
      <c r="G149" s="460"/>
      <c r="H149" s="460"/>
      <c r="I149" s="460"/>
      <c r="J149" s="451">
        <f t="shared" si="77"/>
        <v>0</v>
      </c>
      <c r="K149" s="460"/>
      <c r="L149" s="460"/>
      <c r="M149" s="460"/>
      <c r="N149" s="460"/>
      <c r="O149" s="460"/>
      <c r="P149" s="460"/>
      <c r="Q149" s="460"/>
      <c r="R149" s="460"/>
      <c r="S149" s="460"/>
      <c r="T149" s="460"/>
      <c r="U149" s="460"/>
      <c r="V149" s="467"/>
      <c r="W149" s="452" t="s">
        <v>43</v>
      </c>
      <c r="X149" s="460"/>
      <c r="Y149" s="460"/>
      <c r="Z149" s="460"/>
      <c r="AA149" s="460"/>
      <c r="AB149" s="460"/>
      <c r="AC149" s="460"/>
      <c r="AD149" s="460"/>
      <c r="AE149" s="460"/>
      <c r="AF149" s="460"/>
      <c r="AH149" s="417">
        <f t="shared" si="92"/>
        <v>0</v>
      </c>
      <c r="AI149" s="417">
        <f t="shared" si="93"/>
        <v>0</v>
      </c>
      <c r="AJ149" s="511">
        <f t="shared" si="94"/>
        <v>0</v>
      </c>
      <c r="AK149" s="511">
        <f t="shared" si="95"/>
        <v>0</v>
      </c>
      <c r="AL149" s="417">
        <f t="shared" si="96"/>
        <v>0</v>
      </c>
      <c r="AM149" s="417">
        <f t="shared" si="97"/>
        <v>0</v>
      </c>
    </row>
    <row r="150" spans="2:39" outlineLevel="1" x14ac:dyDescent="0.3">
      <c r="B150" s="1551" t="s">
        <v>750</v>
      </c>
      <c r="C150" s="1552"/>
      <c r="D150" s="442" t="s">
        <v>751</v>
      </c>
      <c r="E150" s="460">
        <f t="shared" si="67"/>
        <v>0</v>
      </c>
      <c r="F150" s="460"/>
      <c r="G150" s="460"/>
      <c r="H150" s="460"/>
      <c r="I150" s="460"/>
      <c r="J150" s="451">
        <f t="shared" si="77"/>
        <v>0</v>
      </c>
      <c r="K150" s="460"/>
      <c r="L150" s="460"/>
      <c r="M150" s="460"/>
      <c r="N150" s="460"/>
      <c r="O150" s="460"/>
      <c r="P150" s="460"/>
      <c r="Q150" s="460"/>
      <c r="R150" s="460"/>
      <c r="S150" s="460"/>
      <c r="T150" s="460"/>
      <c r="U150" s="460"/>
      <c r="V150" s="467"/>
      <c r="W150" s="452" t="s">
        <v>43</v>
      </c>
      <c r="X150" s="460"/>
      <c r="Y150" s="460"/>
      <c r="Z150" s="460"/>
      <c r="AA150" s="460"/>
      <c r="AB150" s="460"/>
      <c r="AC150" s="460"/>
      <c r="AD150" s="460"/>
      <c r="AE150" s="460"/>
      <c r="AF150" s="460"/>
      <c r="AH150" s="417">
        <f t="shared" si="92"/>
        <v>0</v>
      </c>
      <c r="AI150" s="417">
        <f t="shared" si="93"/>
        <v>0</v>
      </c>
      <c r="AJ150" s="511">
        <f t="shared" si="94"/>
        <v>0</v>
      </c>
      <c r="AK150" s="511">
        <f t="shared" si="95"/>
        <v>0</v>
      </c>
      <c r="AL150" s="417">
        <f t="shared" si="96"/>
        <v>0</v>
      </c>
      <c r="AM150" s="417">
        <f t="shared" si="97"/>
        <v>0</v>
      </c>
    </row>
    <row r="151" spans="2:39" outlineLevel="1" x14ac:dyDescent="0.3">
      <c r="B151" s="1551" t="s">
        <v>752</v>
      </c>
      <c r="C151" s="1552"/>
      <c r="D151" s="442" t="s">
        <v>753</v>
      </c>
      <c r="E151" s="460">
        <f t="shared" si="67"/>
        <v>0</v>
      </c>
      <c r="F151" s="460"/>
      <c r="G151" s="460"/>
      <c r="H151" s="460"/>
      <c r="I151" s="460"/>
      <c r="J151" s="451">
        <f t="shared" si="77"/>
        <v>0</v>
      </c>
      <c r="K151" s="460"/>
      <c r="L151" s="460"/>
      <c r="M151" s="460"/>
      <c r="N151" s="460"/>
      <c r="O151" s="460"/>
      <c r="P151" s="460"/>
      <c r="Q151" s="460"/>
      <c r="R151" s="460"/>
      <c r="S151" s="460"/>
      <c r="T151" s="460"/>
      <c r="U151" s="460"/>
      <c r="V151" s="467"/>
      <c r="W151" s="452" t="s">
        <v>43</v>
      </c>
      <c r="X151" s="460"/>
      <c r="Y151" s="460"/>
      <c r="Z151" s="460"/>
      <c r="AA151" s="460"/>
      <c r="AB151" s="460"/>
      <c r="AC151" s="460"/>
      <c r="AD151" s="460"/>
      <c r="AE151" s="460"/>
      <c r="AF151" s="460"/>
      <c r="AH151" s="417">
        <f t="shared" si="92"/>
        <v>0</v>
      </c>
      <c r="AI151" s="417">
        <f t="shared" si="93"/>
        <v>0</v>
      </c>
      <c r="AJ151" s="511">
        <f t="shared" si="94"/>
        <v>0</v>
      </c>
      <c r="AK151" s="511">
        <f t="shared" si="95"/>
        <v>0</v>
      </c>
      <c r="AL151" s="417">
        <f t="shared" si="96"/>
        <v>0</v>
      </c>
      <c r="AM151" s="417">
        <f t="shared" si="97"/>
        <v>0</v>
      </c>
    </row>
    <row r="152" spans="2:39" ht="15" customHeight="1" outlineLevel="1" x14ac:dyDescent="0.3">
      <c r="B152" s="1551" t="s">
        <v>754</v>
      </c>
      <c r="C152" s="1552"/>
      <c r="D152" s="442" t="s">
        <v>755</v>
      </c>
      <c r="E152" s="460">
        <f t="shared" si="67"/>
        <v>0</v>
      </c>
      <c r="F152" s="460"/>
      <c r="G152" s="460"/>
      <c r="H152" s="460"/>
      <c r="I152" s="460"/>
      <c r="J152" s="451">
        <f t="shared" si="77"/>
        <v>0</v>
      </c>
      <c r="K152" s="460"/>
      <c r="L152" s="460"/>
      <c r="M152" s="460"/>
      <c r="N152" s="460"/>
      <c r="O152" s="460"/>
      <c r="P152" s="460"/>
      <c r="Q152" s="460"/>
      <c r="R152" s="460"/>
      <c r="S152" s="460"/>
      <c r="T152" s="460"/>
      <c r="U152" s="460"/>
      <c r="V152" s="467"/>
      <c r="W152" s="452" t="s">
        <v>43</v>
      </c>
      <c r="X152" s="460"/>
      <c r="Y152" s="460"/>
      <c r="Z152" s="460"/>
      <c r="AA152" s="460"/>
      <c r="AB152" s="460"/>
      <c r="AC152" s="460"/>
      <c r="AD152" s="460"/>
      <c r="AE152" s="460"/>
      <c r="AF152" s="460"/>
      <c r="AH152" s="417">
        <f t="shared" si="92"/>
        <v>0</v>
      </c>
      <c r="AI152" s="417">
        <f t="shared" si="93"/>
        <v>0</v>
      </c>
      <c r="AJ152" s="511">
        <f t="shared" si="94"/>
        <v>0</v>
      </c>
      <c r="AK152" s="511">
        <f t="shared" si="95"/>
        <v>0</v>
      </c>
      <c r="AL152" s="417">
        <f t="shared" si="96"/>
        <v>0</v>
      </c>
      <c r="AM152" s="417">
        <f t="shared" si="97"/>
        <v>0</v>
      </c>
    </row>
    <row r="153" spans="2:39" ht="15" customHeight="1" outlineLevel="1" x14ac:dyDescent="0.3">
      <c r="B153" s="1531" t="s">
        <v>756</v>
      </c>
      <c r="C153" s="1532"/>
      <c r="D153" s="442" t="s">
        <v>757</v>
      </c>
      <c r="E153" s="460">
        <f t="shared" si="67"/>
        <v>0</v>
      </c>
      <c r="F153" s="460"/>
      <c r="G153" s="460"/>
      <c r="H153" s="460"/>
      <c r="I153" s="460"/>
      <c r="J153" s="451">
        <f t="shared" si="77"/>
        <v>0</v>
      </c>
      <c r="K153" s="460"/>
      <c r="L153" s="460"/>
      <c r="M153" s="460"/>
      <c r="N153" s="460"/>
      <c r="O153" s="460"/>
      <c r="P153" s="460"/>
      <c r="Q153" s="460"/>
      <c r="R153" s="460"/>
      <c r="S153" s="460"/>
      <c r="T153" s="460"/>
      <c r="U153" s="460"/>
      <c r="V153" s="467"/>
      <c r="W153" s="452" t="s">
        <v>43</v>
      </c>
      <c r="X153" s="460"/>
      <c r="Y153" s="460"/>
      <c r="Z153" s="460"/>
      <c r="AA153" s="460"/>
      <c r="AB153" s="460"/>
      <c r="AC153" s="460"/>
      <c r="AD153" s="460"/>
      <c r="AE153" s="460"/>
      <c r="AF153" s="460"/>
      <c r="AH153" s="417">
        <f t="shared" si="92"/>
        <v>0</v>
      </c>
      <c r="AI153" s="417">
        <f t="shared" si="93"/>
        <v>0</v>
      </c>
      <c r="AJ153" s="511">
        <f t="shared" si="94"/>
        <v>0</v>
      </c>
      <c r="AK153" s="511">
        <f t="shared" si="95"/>
        <v>0</v>
      </c>
      <c r="AL153" s="417">
        <f t="shared" si="96"/>
        <v>0</v>
      </c>
      <c r="AM153" s="417">
        <f t="shared" si="97"/>
        <v>0</v>
      </c>
    </row>
    <row r="154" spans="2:39" outlineLevel="1" x14ac:dyDescent="0.3">
      <c r="B154" s="1551" t="s">
        <v>758</v>
      </c>
      <c r="C154" s="1552"/>
      <c r="D154" s="442" t="s">
        <v>759</v>
      </c>
      <c r="E154" s="460">
        <f t="shared" si="67"/>
        <v>0</v>
      </c>
      <c r="F154" s="460"/>
      <c r="G154" s="460"/>
      <c r="H154" s="460"/>
      <c r="I154" s="460"/>
      <c r="J154" s="451">
        <f t="shared" si="77"/>
        <v>0</v>
      </c>
      <c r="K154" s="460"/>
      <c r="L154" s="460"/>
      <c r="M154" s="460"/>
      <c r="N154" s="460"/>
      <c r="O154" s="460"/>
      <c r="P154" s="460"/>
      <c r="Q154" s="460"/>
      <c r="R154" s="460"/>
      <c r="S154" s="460"/>
      <c r="T154" s="460"/>
      <c r="U154" s="460"/>
      <c r="V154" s="467"/>
      <c r="W154" s="452" t="s">
        <v>43</v>
      </c>
      <c r="X154" s="460"/>
      <c r="Y154" s="460"/>
      <c r="Z154" s="460"/>
      <c r="AA154" s="460"/>
      <c r="AB154" s="460"/>
      <c r="AC154" s="460"/>
      <c r="AD154" s="460"/>
      <c r="AE154" s="460"/>
      <c r="AF154" s="460"/>
      <c r="AH154" s="417">
        <f t="shared" si="92"/>
        <v>0</v>
      </c>
      <c r="AI154" s="417">
        <f t="shared" si="93"/>
        <v>0</v>
      </c>
      <c r="AJ154" s="511">
        <f t="shared" si="94"/>
        <v>0</v>
      </c>
      <c r="AK154" s="511">
        <f t="shared" si="95"/>
        <v>0</v>
      </c>
      <c r="AL154" s="417">
        <f t="shared" si="96"/>
        <v>0</v>
      </c>
      <c r="AM154" s="417">
        <f t="shared" si="97"/>
        <v>0</v>
      </c>
    </row>
    <row r="155" spans="2:39" outlineLevel="1" x14ac:dyDescent="0.3">
      <c r="B155" s="1551" t="s">
        <v>760</v>
      </c>
      <c r="C155" s="1552"/>
      <c r="D155" s="442" t="s">
        <v>761</v>
      </c>
      <c r="E155" s="460">
        <f t="shared" si="67"/>
        <v>0</v>
      </c>
      <c r="F155" s="460"/>
      <c r="G155" s="460"/>
      <c r="H155" s="460"/>
      <c r="I155" s="460"/>
      <c r="J155" s="451">
        <f t="shared" si="77"/>
        <v>0</v>
      </c>
      <c r="K155" s="460"/>
      <c r="L155" s="460"/>
      <c r="M155" s="460"/>
      <c r="N155" s="460"/>
      <c r="O155" s="460"/>
      <c r="P155" s="460"/>
      <c r="Q155" s="460"/>
      <c r="R155" s="460"/>
      <c r="S155" s="460"/>
      <c r="T155" s="460"/>
      <c r="U155" s="460"/>
      <c r="V155" s="467"/>
      <c r="W155" s="452" t="s">
        <v>43</v>
      </c>
      <c r="X155" s="460"/>
      <c r="Y155" s="460"/>
      <c r="Z155" s="460"/>
      <c r="AA155" s="460"/>
      <c r="AB155" s="460"/>
      <c r="AC155" s="460"/>
      <c r="AD155" s="460"/>
      <c r="AE155" s="460"/>
      <c r="AF155" s="460"/>
      <c r="AH155" s="417">
        <f t="shared" si="92"/>
        <v>0</v>
      </c>
      <c r="AI155" s="417">
        <f t="shared" si="93"/>
        <v>0</v>
      </c>
      <c r="AJ155" s="511">
        <f t="shared" si="94"/>
        <v>0</v>
      </c>
      <c r="AK155" s="511">
        <f t="shared" si="95"/>
        <v>0</v>
      </c>
      <c r="AL155" s="417">
        <f t="shared" si="96"/>
        <v>0</v>
      </c>
      <c r="AM155" s="417">
        <f t="shared" si="97"/>
        <v>0</v>
      </c>
    </row>
    <row r="156" spans="2:39" ht="15" customHeight="1" outlineLevel="1" x14ac:dyDescent="0.3">
      <c r="B156" s="1551" t="s">
        <v>762</v>
      </c>
      <c r="C156" s="1552"/>
      <c r="D156" s="442" t="s">
        <v>763</v>
      </c>
      <c r="E156" s="460">
        <f t="shared" si="67"/>
        <v>0</v>
      </c>
      <c r="F156" s="460"/>
      <c r="G156" s="460"/>
      <c r="H156" s="460"/>
      <c r="I156" s="460"/>
      <c r="J156" s="451">
        <f t="shared" si="77"/>
        <v>0</v>
      </c>
      <c r="K156" s="460"/>
      <c r="L156" s="460"/>
      <c r="M156" s="460"/>
      <c r="N156" s="460"/>
      <c r="O156" s="460"/>
      <c r="P156" s="460"/>
      <c r="Q156" s="460"/>
      <c r="R156" s="460"/>
      <c r="S156" s="460"/>
      <c r="T156" s="460"/>
      <c r="U156" s="460"/>
      <c r="V156" s="467"/>
      <c r="W156" s="452" t="s">
        <v>43</v>
      </c>
      <c r="X156" s="460"/>
      <c r="Y156" s="460"/>
      <c r="Z156" s="460"/>
      <c r="AA156" s="460"/>
      <c r="AB156" s="460"/>
      <c r="AC156" s="460"/>
      <c r="AD156" s="460"/>
      <c r="AE156" s="460"/>
      <c r="AF156" s="460"/>
      <c r="AH156" s="417">
        <f t="shared" si="92"/>
        <v>0</v>
      </c>
      <c r="AI156" s="417">
        <f t="shared" si="93"/>
        <v>0</v>
      </c>
      <c r="AJ156" s="511">
        <f t="shared" si="94"/>
        <v>0</v>
      </c>
      <c r="AK156" s="511">
        <f t="shared" si="95"/>
        <v>0</v>
      </c>
      <c r="AL156" s="417">
        <f t="shared" si="96"/>
        <v>0</v>
      </c>
      <c r="AM156" s="417">
        <f t="shared" si="97"/>
        <v>0</v>
      </c>
    </row>
    <row r="157" spans="2:39" outlineLevel="1" x14ac:dyDescent="0.3">
      <c r="B157" s="1551" t="s">
        <v>764</v>
      </c>
      <c r="C157" s="1552"/>
      <c r="D157" s="442" t="s">
        <v>765</v>
      </c>
      <c r="E157" s="460">
        <f t="shared" si="67"/>
        <v>0</v>
      </c>
      <c r="F157" s="460"/>
      <c r="G157" s="460"/>
      <c r="H157" s="460"/>
      <c r="I157" s="460"/>
      <c r="J157" s="451">
        <f t="shared" si="77"/>
        <v>0</v>
      </c>
      <c r="K157" s="460"/>
      <c r="L157" s="460"/>
      <c r="M157" s="460"/>
      <c r="N157" s="460"/>
      <c r="O157" s="460"/>
      <c r="P157" s="460"/>
      <c r="Q157" s="460"/>
      <c r="R157" s="460"/>
      <c r="S157" s="460"/>
      <c r="T157" s="460"/>
      <c r="U157" s="460"/>
      <c r="V157" s="467"/>
      <c r="W157" s="452" t="s">
        <v>43</v>
      </c>
      <c r="X157" s="460"/>
      <c r="Y157" s="460"/>
      <c r="Z157" s="460"/>
      <c r="AA157" s="460"/>
      <c r="AB157" s="460"/>
      <c r="AC157" s="460"/>
      <c r="AD157" s="460"/>
      <c r="AE157" s="460"/>
      <c r="AF157" s="460"/>
      <c r="AH157" s="417">
        <f t="shared" si="92"/>
        <v>0</v>
      </c>
      <c r="AI157" s="417">
        <f t="shared" si="93"/>
        <v>0</v>
      </c>
      <c r="AJ157" s="511">
        <f t="shared" si="94"/>
        <v>0</v>
      </c>
      <c r="AK157" s="511">
        <f t="shared" si="95"/>
        <v>0</v>
      </c>
      <c r="AL157" s="417">
        <f t="shared" si="96"/>
        <v>0</v>
      </c>
      <c r="AM157" s="417">
        <f t="shared" si="97"/>
        <v>0</v>
      </c>
    </row>
    <row r="158" spans="2:39" outlineLevel="1" x14ac:dyDescent="0.3">
      <c r="B158" s="1551" t="s">
        <v>766</v>
      </c>
      <c r="C158" s="1552"/>
      <c r="D158" s="442" t="s">
        <v>767</v>
      </c>
      <c r="E158" s="460">
        <f t="shared" si="67"/>
        <v>0</v>
      </c>
      <c r="F158" s="460"/>
      <c r="G158" s="460"/>
      <c r="H158" s="460"/>
      <c r="I158" s="460"/>
      <c r="J158" s="451">
        <f t="shared" si="77"/>
        <v>0</v>
      </c>
      <c r="K158" s="460"/>
      <c r="L158" s="460"/>
      <c r="M158" s="460"/>
      <c r="N158" s="460"/>
      <c r="O158" s="460"/>
      <c r="P158" s="460"/>
      <c r="Q158" s="460"/>
      <c r="R158" s="460"/>
      <c r="S158" s="460"/>
      <c r="T158" s="460"/>
      <c r="U158" s="460"/>
      <c r="V158" s="467"/>
      <c r="W158" s="452" t="s">
        <v>43</v>
      </c>
      <c r="X158" s="460"/>
      <c r="Y158" s="460"/>
      <c r="Z158" s="460"/>
      <c r="AA158" s="460"/>
      <c r="AB158" s="460"/>
      <c r="AC158" s="460"/>
      <c r="AD158" s="460"/>
      <c r="AE158" s="460"/>
      <c r="AF158" s="460"/>
      <c r="AH158" s="417">
        <f t="shared" si="92"/>
        <v>0</v>
      </c>
      <c r="AI158" s="417">
        <f t="shared" si="93"/>
        <v>0</v>
      </c>
      <c r="AJ158" s="511">
        <f t="shared" si="94"/>
        <v>0</v>
      </c>
      <c r="AK158" s="511">
        <f t="shared" si="95"/>
        <v>0</v>
      </c>
      <c r="AL158" s="417">
        <f t="shared" si="96"/>
        <v>0</v>
      </c>
      <c r="AM158" s="417">
        <f t="shared" si="97"/>
        <v>0</v>
      </c>
    </row>
    <row r="159" spans="2:39" outlineLevel="1" x14ac:dyDescent="0.3">
      <c r="B159" s="1551" t="s">
        <v>768</v>
      </c>
      <c r="C159" s="1552"/>
      <c r="D159" s="442" t="s">
        <v>769</v>
      </c>
      <c r="E159" s="460">
        <f t="shared" si="67"/>
        <v>0</v>
      </c>
      <c r="F159" s="460"/>
      <c r="G159" s="460"/>
      <c r="H159" s="460"/>
      <c r="I159" s="460"/>
      <c r="J159" s="451">
        <f t="shared" si="77"/>
        <v>0</v>
      </c>
      <c r="K159" s="460"/>
      <c r="L159" s="460"/>
      <c r="M159" s="460"/>
      <c r="N159" s="460"/>
      <c r="O159" s="460"/>
      <c r="P159" s="460"/>
      <c r="Q159" s="460"/>
      <c r="R159" s="460"/>
      <c r="S159" s="460"/>
      <c r="T159" s="460"/>
      <c r="U159" s="460"/>
      <c r="V159" s="467"/>
      <c r="W159" s="452" t="s">
        <v>43</v>
      </c>
      <c r="X159" s="460"/>
      <c r="Y159" s="460"/>
      <c r="Z159" s="460"/>
      <c r="AA159" s="460"/>
      <c r="AB159" s="460"/>
      <c r="AC159" s="460"/>
      <c r="AD159" s="460"/>
      <c r="AE159" s="460"/>
      <c r="AF159" s="460"/>
      <c r="AH159" s="417">
        <f t="shared" si="92"/>
        <v>0</v>
      </c>
      <c r="AI159" s="417">
        <f t="shared" si="93"/>
        <v>0</v>
      </c>
      <c r="AJ159" s="511">
        <f t="shared" si="94"/>
        <v>0</v>
      </c>
      <c r="AK159" s="511">
        <f t="shared" si="95"/>
        <v>0</v>
      </c>
      <c r="AL159" s="417">
        <f t="shared" si="96"/>
        <v>0</v>
      </c>
      <c r="AM159" s="417">
        <f t="shared" si="97"/>
        <v>0</v>
      </c>
    </row>
    <row r="160" spans="2:39" outlineLevel="1" x14ac:dyDescent="0.3">
      <c r="B160" s="1551" t="s">
        <v>770</v>
      </c>
      <c r="C160" s="1552"/>
      <c r="D160" s="442" t="s">
        <v>771</v>
      </c>
      <c r="E160" s="460">
        <f t="shared" si="67"/>
        <v>0</v>
      </c>
      <c r="F160" s="460"/>
      <c r="G160" s="460"/>
      <c r="H160" s="460"/>
      <c r="I160" s="460"/>
      <c r="J160" s="451">
        <f t="shared" si="77"/>
        <v>0</v>
      </c>
      <c r="K160" s="460"/>
      <c r="L160" s="460"/>
      <c r="M160" s="460"/>
      <c r="N160" s="460"/>
      <c r="O160" s="460"/>
      <c r="P160" s="460"/>
      <c r="Q160" s="460"/>
      <c r="R160" s="460"/>
      <c r="S160" s="460"/>
      <c r="T160" s="460"/>
      <c r="U160" s="460"/>
      <c r="V160" s="467"/>
      <c r="W160" s="452" t="s">
        <v>43</v>
      </c>
      <c r="X160" s="460"/>
      <c r="Y160" s="460"/>
      <c r="Z160" s="460"/>
      <c r="AA160" s="460"/>
      <c r="AB160" s="460"/>
      <c r="AC160" s="460"/>
      <c r="AD160" s="460"/>
      <c r="AE160" s="460"/>
      <c r="AF160" s="460"/>
      <c r="AH160" s="417">
        <f t="shared" si="92"/>
        <v>0</v>
      </c>
      <c r="AI160" s="417">
        <f t="shared" si="93"/>
        <v>0</v>
      </c>
      <c r="AJ160" s="511">
        <f t="shared" si="94"/>
        <v>0</v>
      </c>
      <c r="AK160" s="511">
        <f t="shared" si="95"/>
        <v>0</v>
      </c>
      <c r="AL160" s="417">
        <f t="shared" si="96"/>
        <v>0</v>
      </c>
      <c r="AM160" s="417">
        <f t="shared" si="97"/>
        <v>0</v>
      </c>
    </row>
    <row r="161" spans="2:39" s="443" customFormat="1" x14ac:dyDescent="0.3">
      <c r="B161" s="1545" t="s">
        <v>946</v>
      </c>
      <c r="C161" s="1546"/>
      <c r="D161" s="442" t="s">
        <v>947</v>
      </c>
      <c r="E161" s="438">
        <f t="shared" si="67"/>
        <v>0</v>
      </c>
      <c r="F161" s="438">
        <f>SUM(F162,F165)</f>
        <v>0</v>
      </c>
      <c r="G161" s="438">
        <f t="shared" ref="G161:V161" si="104">SUM(G162,G165)</f>
        <v>0</v>
      </c>
      <c r="H161" s="438">
        <f t="shared" si="104"/>
        <v>0</v>
      </c>
      <c r="I161" s="438">
        <f t="shared" si="104"/>
        <v>0</v>
      </c>
      <c r="J161" s="451">
        <f t="shared" si="77"/>
        <v>0</v>
      </c>
      <c r="K161" s="438">
        <f t="shared" ref="K161:M161" si="105">SUM(K162,K165)</f>
        <v>0</v>
      </c>
      <c r="L161" s="438">
        <f t="shared" si="105"/>
        <v>0</v>
      </c>
      <c r="M161" s="438">
        <f t="shared" si="105"/>
        <v>0</v>
      </c>
      <c r="N161" s="438">
        <f t="shared" si="104"/>
        <v>0</v>
      </c>
      <c r="O161" s="438">
        <f t="shared" si="104"/>
        <v>0</v>
      </c>
      <c r="P161" s="438">
        <f t="shared" si="104"/>
        <v>0</v>
      </c>
      <c r="Q161" s="438">
        <f t="shared" si="104"/>
        <v>0</v>
      </c>
      <c r="R161" s="438">
        <f t="shared" si="104"/>
        <v>0</v>
      </c>
      <c r="S161" s="438">
        <f t="shared" si="104"/>
        <v>0</v>
      </c>
      <c r="T161" s="438">
        <f t="shared" si="104"/>
        <v>0</v>
      </c>
      <c r="U161" s="438">
        <f t="shared" si="104"/>
        <v>0</v>
      </c>
      <c r="V161" s="438">
        <f t="shared" si="104"/>
        <v>0</v>
      </c>
      <c r="W161" s="441"/>
      <c r="X161" s="438">
        <f t="shared" ref="X161:AF161" si="106">SUM(X162,X165)</f>
        <v>0</v>
      </c>
      <c r="Y161" s="438">
        <f t="shared" si="106"/>
        <v>0</v>
      </c>
      <c r="Z161" s="438">
        <f t="shared" si="106"/>
        <v>0</v>
      </c>
      <c r="AA161" s="438">
        <f t="shared" si="106"/>
        <v>0</v>
      </c>
      <c r="AB161" s="438">
        <f t="shared" si="106"/>
        <v>0</v>
      </c>
      <c r="AC161" s="438">
        <f t="shared" si="106"/>
        <v>0</v>
      </c>
      <c r="AD161" s="438">
        <f t="shared" si="106"/>
        <v>0</v>
      </c>
      <c r="AE161" s="438">
        <f t="shared" si="106"/>
        <v>0</v>
      </c>
      <c r="AF161" s="438">
        <f t="shared" si="106"/>
        <v>0</v>
      </c>
      <c r="AH161" s="417">
        <f t="shared" si="92"/>
        <v>0</v>
      </c>
      <c r="AI161" s="417">
        <f t="shared" si="93"/>
        <v>0</v>
      </c>
      <c r="AJ161" s="511">
        <f t="shared" si="94"/>
        <v>0</v>
      </c>
      <c r="AK161" s="511">
        <f t="shared" si="95"/>
        <v>0</v>
      </c>
      <c r="AL161" s="417">
        <f t="shared" si="96"/>
        <v>0</v>
      </c>
      <c r="AM161" s="417">
        <f t="shared" si="97"/>
        <v>0</v>
      </c>
    </row>
    <row r="162" spans="2:39" s="443" customFormat="1" collapsed="1" x14ac:dyDescent="0.3">
      <c r="B162" s="1525" t="s">
        <v>948</v>
      </c>
      <c r="C162" s="1526"/>
      <c r="D162" s="442" t="s">
        <v>949</v>
      </c>
      <c r="E162" s="460">
        <f t="shared" si="67"/>
        <v>0</v>
      </c>
      <c r="F162" s="438">
        <f>SUM(F163:F164)</f>
        <v>0</v>
      </c>
      <c r="G162" s="438">
        <f t="shared" ref="G162:V162" si="107">SUM(G163:G164)</f>
        <v>0</v>
      </c>
      <c r="H162" s="438">
        <f t="shared" si="107"/>
        <v>0</v>
      </c>
      <c r="I162" s="438">
        <f t="shared" si="107"/>
        <v>0</v>
      </c>
      <c r="J162" s="451">
        <f t="shared" si="77"/>
        <v>0</v>
      </c>
      <c r="K162" s="438">
        <f t="shared" ref="K162:M162" si="108">SUM(K163:K164)</f>
        <v>0</v>
      </c>
      <c r="L162" s="438">
        <f t="shared" si="108"/>
        <v>0</v>
      </c>
      <c r="M162" s="438">
        <f t="shared" si="108"/>
        <v>0</v>
      </c>
      <c r="N162" s="438">
        <f t="shared" si="107"/>
        <v>0</v>
      </c>
      <c r="O162" s="438">
        <f t="shared" si="107"/>
        <v>0</v>
      </c>
      <c r="P162" s="438">
        <f t="shared" si="107"/>
        <v>0</v>
      </c>
      <c r="Q162" s="438">
        <f t="shared" si="107"/>
        <v>0</v>
      </c>
      <c r="R162" s="438">
        <f t="shared" si="107"/>
        <v>0</v>
      </c>
      <c r="S162" s="438">
        <f t="shared" si="107"/>
        <v>0</v>
      </c>
      <c r="T162" s="438">
        <f t="shared" si="107"/>
        <v>0</v>
      </c>
      <c r="U162" s="438">
        <f t="shared" si="107"/>
        <v>0</v>
      </c>
      <c r="V162" s="438">
        <f t="shared" si="107"/>
        <v>0</v>
      </c>
      <c r="W162" s="441"/>
      <c r="X162" s="438">
        <f t="shared" ref="X162:AF162" si="109">SUM(X163:X164)</f>
        <v>0</v>
      </c>
      <c r="Y162" s="438">
        <f t="shared" si="109"/>
        <v>0</v>
      </c>
      <c r="Z162" s="438">
        <f t="shared" si="109"/>
        <v>0</v>
      </c>
      <c r="AA162" s="438">
        <f t="shared" si="109"/>
        <v>0</v>
      </c>
      <c r="AB162" s="438">
        <f t="shared" si="109"/>
        <v>0</v>
      </c>
      <c r="AC162" s="438">
        <f t="shared" si="109"/>
        <v>0</v>
      </c>
      <c r="AD162" s="438">
        <f t="shared" si="109"/>
        <v>0</v>
      </c>
      <c r="AE162" s="438">
        <f t="shared" si="109"/>
        <v>0</v>
      </c>
      <c r="AF162" s="438">
        <f t="shared" si="109"/>
        <v>0</v>
      </c>
      <c r="AH162" s="417">
        <f t="shared" si="92"/>
        <v>0</v>
      </c>
      <c r="AI162" s="417">
        <f t="shared" si="93"/>
        <v>0</v>
      </c>
      <c r="AJ162" s="511">
        <f t="shared" si="94"/>
        <v>0</v>
      </c>
      <c r="AK162" s="511">
        <f t="shared" si="95"/>
        <v>0</v>
      </c>
      <c r="AL162" s="417">
        <f t="shared" si="96"/>
        <v>0</v>
      </c>
      <c r="AM162" s="417">
        <f t="shared" si="97"/>
        <v>0</v>
      </c>
    </row>
    <row r="163" spans="2:39" ht="25.5" hidden="1" customHeight="1" outlineLevel="1" x14ac:dyDescent="0.3">
      <c r="B163" s="1547" t="s">
        <v>772</v>
      </c>
      <c r="C163" s="1548"/>
      <c r="D163" s="442" t="s">
        <v>773</v>
      </c>
      <c r="E163" s="460">
        <f t="shared" si="67"/>
        <v>0</v>
      </c>
      <c r="F163" s="460"/>
      <c r="G163" s="460"/>
      <c r="H163" s="460"/>
      <c r="I163" s="460"/>
      <c r="J163" s="451">
        <f t="shared" si="77"/>
        <v>0</v>
      </c>
      <c r="K163" s="460"/>
      <c r="L163" s="460"/>
      <c r="M163" s="460"/>
      <c r="N163" s="460"/>
      <c r="O163" s="460"/>
      <c r="P163" s="460"/>
      <c r="Q163" s="460"/>
      <c r="R163" s="460"/>
      <c r="S163" s="460"/>
      <c r="T163" s="460"/>
      <c r="U163" s="460"/>
      <c r="V163" s="467"/>
      <c r="W163" s="452" t="s">
        <v>43</v>
      </c>
      <c r="X163" s="460"/>
      <c r="Y163" s="460"/>
      <c r="Z163" s="460"/>
      <c r="AA163" s="460"/>
      <c r="AB163" s="460"/>
      <c r="AC163" s="460"/>
      <c r="AD163" s="460"/>
      <c r="AE163" s="460"/>
      <c r="AF163" s="460"/>
      <c r="AH163" s="417">
        <f t="shared" si="92"/>
        <v>0</v>
      </c>
      <c r="AI163" s="417">
        <f t="shared" si="93"/>
        <v>0</v>
      </c>
      <c r="AJ163" s="511">
        <f t="shared" si="94"/>
        <v>0</v>
      </c>
      <c r="AK163" s="511">
        <f t="shared" si="95"/>
        <v>0</v>
      </c>
      <c r="AL163" s="417">
        <f t="shared" si="96"/>
        <v>0</v>
      </c>
      <c r="AM163" s="417">
        <f t="shared" si="97"/>
        <v>0</v>
      </c>
    </row>
    <row r="164" spans="2:39" hidden="1" outlineLevel="1" x14ac:dyDescent="0.3">
      <c r="B164" s="448" t="s">
        <v>774</v>
      </c>
      <c r="C164" s="480"/>
      <c r="D164" s="442" t="s">
        <v>775</v>
      </c>
      <c r="E164" s="460">
        <f t="shared" si="67"/>
        <v>0</v>
      </c>
      <c r="F164" s="460"/>
      <c r="G164" s="460"/>
      <c r="H164" s="460"/>
      <c r="I164" s="460"/>
      <c r="J164" s="451">
        <f t="shared" si="77"/>
        <v>0</v>
      </c>
      <c r="K164" s="460"/>
      <c r="L164" s="460"/>
      <c r="M164" s="460"/>
      <c r="N164" s="460"/>
      <c r="O164" s="460"/>
      <c r="P164" s="460"/>
      <c r="Q164" s="460"/>
      <c r="R164" s="460"/>
      <c r="S164" s="460"/>
      <c r="T164" s="460"/>
      <c r="U164" s="460"/>
      <c r="V164" s="467"/>
      <c r="W164" s="452" t="s">
        <v>43</v>
      </c>
      <c r="X164" s="460"/>
      <c r="Y164" s="460"/>
      <c r="Z164" s="460"/>
      <c r="AA164" s="460"/>
      <c r="AB164" s="460"/>
      <c r="AC164" s="460"/>
      <c r="AD164" s="460"/>
      <c r="AE164" s="460"/>
      <c r="AF164" s="460"/>
      <c r="AH164" s="417">
        <f t="shared" si="92"/>
        <v>0</v>
      </c>
      <c r="AI164" s="417">
        <f t="shared" si="93"/>
        <v>0</v>
      </c>
      <c r="AJ164" s="511">
        <f t="shared" si="94"/>
        <v>0</v>
      </c>
      <c r="AK164" s="511">
        <f t="shared" si="95"/>
        <v>0</v>
      </c>
      <c r="AL164" s="417">
        <f t="shared" si="96"/>
        <v>0</v>
      </c>
      <c r="AM164" s="417">
        <f t="shared" si="97"/>
        <v>0</v>
      </c>
    </row>
    <row r="165" spans="2:39" s="443" customFormat="1" collapsed="1" x14ac:dyDescent="0.3">
      <c r="B165" s="1525" t="s">
        <v>950</v>
      </c>
      <c r="C165" s="1526"/>
      <c r="D165" s="442" t="s">
        <v>951</v>
      </c>
      <c r="E165" s="460">
        <f t="shared" si="67"/>
        <v>0</v>
      </c>
      <c r="F165" s="438">
        <f>SUM(F166,F171)</f>
        <v>0</v>
      </c>
      <c r="G165" s="438">
        <f t="shared" ref="G165:V165" si="110">SUM(G166,G171)</f>
        <v>0</v>
      </c>
      <c r="H165" s="438">
        <f t="shared" si="110"/>
        <v>0</v>
      </c>
      <c r="I165" s="438">
        <f t="shared" si="110"/>
        <v>0</v>
      </c>
      <c r="J165" s="451">
        <f t="shared" si="77"/>
        <v>0</v>
      </c>
      <c r="K165" s="438">
        <f t="shared" ref="K165:M165" si="111">SUM(K166,K171)</f>
        <v>0</v>
      </c>
      <c r="L165" s="438">
        <f t="shared" si="111"/>
        <v>0</v>
      </c>
      <c r="M165" s="438">
        <f t="shared" si="111"/>
        <v>0</v>
      </c>
      <c r="N165" s="438">
        <f t="shared" si="110"/>
        <v>0</v>
      </c>
      <c r="O165" s="438">
        <f t="shared" si="110"/>
        <v>0</v>
      </c>
      <c r="P165" s="438">
        <f t="shared" si="110"/>
        <v>0</v>
      </c>
      <c r="Q165" s="438">
        <f t="shared" si="110"/>
        <v>0</v>
      </c>
      <c r="R165" s="438">
        <f t="shared" si="110"/>
        <v>0</v>
      </c>
      <c r="S165" s="438">
        <f t="shared" si="110"/>
        <v>0</v>
      </c>
      <c r="T165" s="438">
        <f t="shared" si="110"/>
        <v>0</v>
      </c>
      <c r="U165" s="438">
        <f t="shared" si="110"/>
        <v>0</v>
      </c>
      <c r="V165" s="438">
        <f t="shared" si="110"/>
        <v>0</v>
      </c>
      <c r="W165" s="441"/>
      <c r="X165" s="438">
        <f t="shared" ref="X165:AF165" si="112">SUM(X166,X171)</f>
        <v>0</v>
      </c>
      <c r="Y165" s="438">
        <f t="shared" si="112"/>
        <v>0</v>
      </c>
      <c r="Z165" s="438">
        <f t="shared" si="112"/>
        <v>0</v>
      </c>
      <c r="AA165" s="438">
        <f t="shared" si="112"/>
        <v>0</v>
      </c>
      <c r="AB165" s="438">
        <f t="shared" si="112"/>
        <v>0</v>
      </c>
      <c r="AC165" s="438">
        <f t="shared" si="112"/>
        <v>0</v>
      </c>
      <c r="AD165" s="438">
        <f t="shared" si="112"/>
        <v>0</v>
      </c>
      <c r="AE165" s="438">
        <f t="shared" si="112"/>
        <v>0</v>
      </c>
      <c r="AF165" s="438">
        <f t="shared" si="112"/>
        <v>0</v>
      </c>
      <c r="AH165" s="417">
        <f t="shared" si="92"/>
        <v>0</v>
      </c>
      <c r="AI165" s="417">
        <f t="shared" si="93"/>
        <v>0</v>
      </c>
      <c r="AJ165" s="511">
        <f t="shared" si="94"/>
        <v>0</v>
      </c>
      <c r="AK165" s="511">
        <f t="shared" si="95"/>
        <v>0</v>
      </c>
      <c r="AL165" s="417">
        <f t="shared" si="96"/>
        <v>0</v>
      </c>
      <c r="AM165" s="417">
        <f t="shared" si="97"/>
        <v>0</v>
      </c>
    </row>
    <row r="166" spans="2:39" ht="15" hidden="1" customHeight="1" outlineLevel="1" x14ac:dyDescent="0.3">
      <c r="B166" s="1549" t="s">
        <v>776</v>
      </c>
      <c r="C166" s="1550"/>
      <c r="D166" s="442" t="s">
        <v>777</v>
      </c>
      <c r="E166" s="460">
        <f t="shared" ref="E166:E184" si="113">SUM(J166:V166)</f>
        <v>0</v>
      </c>
      <c r="F166" s="438">
        <f>SUM(F167:F170)</f>
        <v>0</v>
      </c>
      <c r="G166" s="438">
        <f t="shared" ref="G166:V166" si="114">SUM(G167:G170)</f>
        <v>0</v>
      </c>
      <c r="H166" s="438">
        <f t="shared" si="114"/>
        <v>0</v>
      </c>
      <c r="I166" s="438">
        <f t="shared" si="114"/>
        <v>0</v>
      </c>
      <c r="J166" s="451">
        <f t="shared" si="77"/>
        <v>0</v>
      </c>
      <c r="K166" s="438">
        <f t="shared" ref="K166:M166" si="115">SUM(K167:K170)</f>
        <v>0</v>
      </c>
      <c r="L166" s="438">
        <f t="shared" si="115"/>
        <v>0</v>
      </c>
      <c r="M166" s="438">
        <f t="shared" si="115"/>
        <v>0</v>
      </c>
      <c r="N166" s="438">
        <f t="shared" si="114"/>
        <v>0</v>
      </c>
      <c r="O166" s="438">
        <f t="shared" si="114"/>
        <v>0</v>
      </c>
      <c r="P166" s="438">
        <f t="shared" si="114"/>
        <v>0</v>
      </c>
      <c r="Q166" s="438">
        <f t="shared" si="114"/>
        <v>0</v>
      </c>
      <c r="R166" s="438">
        <f t="shared" si="114"/>
        <v>0</v>
      </c>
      <c r="S166" s="438">
        <f t="shared" si="114"/>
        <v>0</v>
      </c>
      <c r="T166" s="438">
        <f t="shared" si="114"/>
        <v>0</v>
      </c>
      <c r="U166" s="438">
        <f t="shared" si="114"/>
        <v>0</v>
      </c>
      <c r="V166" s="438">
        <f t="shared" si="114"/>
        <v>0</v>
      </c>
      <c r="W166" s="452" t="s">
        <v>43</v>
      </c>
      <c r="X166" s="438">
        <f t="shared" ref="X166:AF166" si="116">SUM(X167:X170)</f>
        <v>0</v>
      </c>
      <c r="Y166" s="438">
        <f t="shared" si="116"/>
        <v>0</v>
      </c>
      <c r="Z166" s="438">
        <f t="shared" si="116"/>
        <v>0</v>
      </c>
      <c r="AA166" s="438">
        <f t="shared" si="116"/>
        <v>0</v>
      </c>
      <c r="AB166" s="438">
        <f t="shared" si="116"/>
        <v>0</v>
      </c>
      <c r="AC166" s="438">
        <f t="shared" si="116"/>
        <v>0</v>
      </c>
      <c r="AD166" s="438">
        <f t="shared" si="116"/>
        <v>0</v>
      </c>
      <c r="AE166" s="438">
        <f t="shared" si="116"/>
        <v>0</v>
      </c>
      <c r="AF166" s="438">
        <f t="shared" si="116"/>
        <v>0</v>
      </c>
      <c r="AH166" s="417">
        <f t="shared" si="92"/>
        <v>0</v>
      </c>
      <c r="AI166" s="417">
        <f t="shared" si="93"/>
        <v>0</v>
      </c>
      <c r="AJ166" s="511">
        <f t="shared" si="94"/>
        <v>0</v>
      </c>
      <c r="AK166" s="511">
        <f t="shared" si="95"/>
        <v>0</v>
      </c>
      <c r="AL166" s="417">
        <f t="shared" si="96"/>
        <v>0</v>
      </c>
      <c r="AM166" s="417">
        <f t="shared" si="97"/>
        <v>0</v>
      </c>
    </row>
    <row r="167" spans="2:39" hidden="1" outlineLevel="2" x14ac:dyDescent="0.3">
      <c r="B167" s="455"/>
      <c r="C167" s="470" t="s">
        <v>778</v>
      </c>
      <c r="D167" s="469" t="s">
        <v>779</v>
      </c>
      <c r="E167" s="460">
        <f t="shared" si="113"/>
        <v>0</v>
      </c>
      <c r="F167" s="460"/>
      <c r="G167" s="460"/>
      <c r="H167" s="460"/>
      <c r="I167" s="460"/>
      <c r="J167" s="451">
        <f t="shared" si="77"/>
        <v>0</v>
      </c>
      <c r="K167" s="460"/>
      <c r="L167" s="460"/>
      <c r="M167" s="460"/>
      <c r="N167" s="460"/>
      <c r="O167" s="460"/>
      <c r="P167" s="460"/>
      <c r="Q167" s="460"/>
      <c r="R167" s="460"/>
      <c r="S167" s="460"/>
      <c r="T167" s="460"/>
      <c r="U167" s="460"/>
      <c r="V167" s="467"/>
      <c r="W167" s="452" t="s">
        <v>43</v>
      </c>
      <c r="X167" s="460"/>
      <c r="Y167" s="460"/>
      <c r="Z167" s="460"/>
      <c r="AA167" s="460"/>
      <c r="AB167" s="460"/>
      <c r="AC167" s="460"/>
      <c r="AD167" s="460"/>
      <c r="AE167" s="460"/>
      <c r="AF167" s="460"/>
      <c r="AH167" s="417">
        <f t="shared" si="92"/>
        <v>0</v>
      </c>
      <c r="AI167" s="417">
        <f t="shared" si="93"/>
        <v>0</v>
      </c>
      <c r="AJ167" s="511">
        <f t="shared" si="94"/>
        <v>0</v>
      </c>
      <c r="AK167" s="511">
        <f t="shared" si="95"/>
        <v>0</v>
      </c>
      <c r="AL167" s="417">
        <f t="shared" si="96"/>
        <v>0</v>
      </c>
      <c r="AM167" s="417">
        <f t="shared" si="97"/>
        <v>0</v>
      </c>
    </row>
    <row r="168" spans="2:39" hidden="1" outlineLevel="2" x14ac:dyDescent="0.3">
      <c r="B168" s="455"/>
      <c r="C168" s="470" t="s">
        <v>780</v>
      </c>
      <c r="D168" s="469" t="s">
        <v>781</v>
      </c>
      <c r="E168" s="460">
        <f t="shared" si="113"/>
        <v>0</v>
      </c>
      <c r="F168" s="460"/>
      <c r="G168" s="460"/>
      <c r="H168" s="460"/>
      <c r="I168" s="460"/>
      <c r="J168" s="451">
        <f t="shared" si="77"/>
        <v>0</v>
      </c>
      <c r="K168" s="460"/>
      <c r="L168" s="460"/>
      <c r="M168" s="460"/>
      <c r="N168" s="460"/>
      <c r="O168" s="460"/>
      <c r="P168" s="460"/>
      <c r="Q168" s="460"/>
      <c r="R168" s="460"/>
      <c r="S168" s="460"/>
      <c r="T168" s="460"/>
      <c r="U168" s="460"/>
      <c r="V168" s="467"/>
      <c r="W168" s="452" t="s">
        <v>43</v>
      </c>
      <c r="X168" s="460"/>
      <c r="Y168" s="460"/>
      <c r="Z168" s="460"/>
      <c r="AA168" s="460"/>
      <c r="AB168" s="460"/>
      <c r="AC168" s="460"/>
      <c r="AD168" s="460"/>
      <c r="AE168" s="460"/>
      <c r="AF168" s="460"/>
      <c r="AH168" s="417">
        <f t="shared" si="92"/>
        <v>0</v>
      </c>
      <c r="AI168" s="417">
        <f t="shared" si="93"/>
        <v>0</v>
      </c>
      <c r="AJ168" s="511">
        <f t="shared" si="94"/>
        <v>0</v>
      </c>
      <c r="AK168" s="511">
        <f t="shared" si="95"/>
        <v>0</v>
      </c>
      <c r="AL168" s="417">
        <f t="shared" si="96"/>
        <v>0</v>
      </c>
      <c r="AM168" s="417">
        <f t="shared" si="97"/>
        <v>0</v>
      </c>
    </row>
    <row r="169" spans="2:39" hidden="1" outlineLevel="2" x14ac:dyDescent="0.3">
      <c r="B169" s="455"/>
      <c r="C169" s="470" t="s">
        <v>782</v>
      </c>
      <c r="D169" s="469" t="s">
        <v>783</v>
      </c>
      <c r="E169" s="460">
        <f t="shared" si="113"/>
        <v>0</v>
      </c>
      <c r="F169" s="460"/>
      <c r="G169" s="460"/>
      <c r="H169" s="460"/>
      <c r="I169" s="460"/>
      <c r="J169" s="451">
        <f t="shared" si="77"/>
        <v>0</v>
      </c>
      <c r="K169" s="460"/>
      <c r="L169" s="460"/>
      <c r="M169" s="460"/>
      <c r="N169" s="460"/>
      <c r="O169" s="460"/>
      <c r="P169" s="460"/>
      <c r="Q169" s="460"/>
      <c r="R169" s="460"/>
      <c r="S169" s="460"/>
      <c r="T169" s="460"/>
      <c r="U169" s="460"/>
      <c r="V169" s="467"/>
      <c r="W169" s="452" t="s">
        <v>43</v>
      </c>
      <c r="X169" s="460"/>
      <c r="Y169" s="460"/>
      <c r="Z169" s="460"/>
      <c r="AA169" s="460"/>
      <c r="AB169" s="460"/>
      <c r="AC169" s="460"/>
      <c r="AD169" s="460"/>
      <c r="AE169" s="460"/>
      <c r="AF169" s="460"/>
      <c r="AH169" s="417">
        <f t="shared" si="92"/>
        <v>0</v>
      </c>
      <c r="AI169" s="417">
        <f t="shared" si="93"/>
        <v>0</v>
      </c>
      <c r="AJ169" s="511">
        <f t="shared" si="94"/>
        <v>0</v>
      </c>
      <c r="AK169" s="511">
        <f t="shared" si="95"/>
        <v>0</v>
      </c>
      <c r="AL169" s="417">
        <f t="shared" si="96"/>
        <v>0</v>
      </c>
      <c r="AM169" s="417">
        <f t="shared" si="97"/>
        <v>0</v>
      </c>
    </row>
    <row r="170" spans="2:39" hidden="1" outlineLevel="2" x14ac:dyDescent="0.3">
      <c r="B170" s="455"/>
      <c r="C170" s="468" t="s">
        <v>784</v>
      </c>
      <c r="D170" s="469" t="s">
        <v>785</v>
      </c>
      <c r="E170" s="460">
        <f t="shared" si="113"/>
        <v>0</v>
      </c>
      <c r="F170" s="460"/>
      <c r="G170" s="460"/>
      <c r="H170" s="460"/>
      <c r="I170" s="460"/>
      <c r="J170" s="451">
        <f t="shared" si="77"/>
        <v>0</v>
      </c>
      <c r="K170" s="460"/>
      <c r="L170" s="460"/>
      <c r="M170" s="460"/>
      <c r="N170" s="460"/>
      <c r="O170" s="460"/>
      <c r="P170" s="460"/>
      <c r="Q170" s="460"/>
      <c r="R170" s="460"/>
      <c r="S170" s="460"/>
      <c r="T170" s="460"/>
      <c r="U170" s="460"/>
      <c r="V170" s="467"/>
      <c r="W170" s="452" t="s">
        <v>43</v>
      </c>
      <c r="X170" s="460"/>
      <c r="Y170" s="460"/>
      <c r="Z170" s="460"/>
      <c r="AA170" s="460"/>
      <c r="AB170" s="460"/>
      <c r="AC170" s="460"/>
      <c r="AD170" s="460"/>
      <c r="AE170" s="460"/>
      <c r="AF170" s="460"/>
      <c r="AH170" s="417">
        <f t="shared" si="92"/>
        <v>0</v>
      </c>
      <c r="AI170" s="417">
        <f t="shared" si="93"/>
        <v>0</v>
      </c>
      <c r="AJ170" s="511">
        <f t="shared" si="94"/>
        <v>0</v>
      </c>
      <c r="AK170" s="511">
        <f t="shared" si="95"/>
        <v>0</v>
      </c>
      <c r="AL170" s="417">
        <f t="shared" si="96"/>
        <v>0</v>
      </c>
      <c r="AM170" s="417">
        <f t="shared" si="97"/>
        <v>0</v>
      </c>
    </row>
    <row r="171" spans="2:39" hidden="1" outlineLevel="1" x14ac:dyDescent="0.3">
      <c r="B171" s="448" t="s">
        <v>786</v>
      </c>
      <c r="C171" s="480"/>
      <c r="D171" s="442" t="s">
        <v>787</v>
      </c>
      <c r="E171" s="438">
        <f t="shared" si="113"/>
        <v>0</v>
      </c>
      <c r="F171" s="438">
        <f>SUM(F172:F174)</f>
        <v>0</v>
      </c>
      <c r="G171" s="438">
        <f t="shared" ref="G171:V171" si="117">SUM(G172:G174)</f>
        <v>0</v>
      </c>
      <c r="H171" s="438">
        <f t="shared" si="117"/>
        <v>0</v>
      </c>
      <c r="I171" s="438">
        <f t="shared" si="117"/>
        <v>0</v>
      </c>
      <c r="J171" s="451">
        <f t="shared" si="77"/>
        <v>0</v>
      </c>
      <c r="K171" s="438">
        <f t="shared" ref="K171:M171" si="118">SUM(K172:K174)</f>
        <v>0</v>
      </c>
      <c r="L171" s="438">
        <f t="shared" si="118"/>
        <v>0</v>
      </c>
      <c r="M171" s="438">
        <f t="shared" si="118"/>
        <v>0</v>
      </c>
      <c r="N171" s="438">
        <f t="shared" si="117"/>
        <v>0</v>
      </c>
      <c r="O171" s="438">
        <f t="shared" si="117"/>
        <v>0</v>
      </c>
      <c r="P171" s="438">
        <f t="shared" si="117"/>
        <v>0</v>
      </c>
      <c r="Q171" s="438">
        <f t="shared" si="117"/>
        <v>0</v>
      </c>
      <c r="R171" s="438">
        <f t="shared" si="117"/>
        <v>0</v>
      </c>
      <c r="S171" s="438">
        <f t="shared" si="117"/>
        <v>0</v>
      </c>
      <c r="T171" s="438">
        <f t="shared" si="117"/>
        <v>0</v>
      </c>
      <c r="U171" s="438">
        <f t="shared" si="117"/>
        <v>0</v>
      </c>
      <c r="V171" s="438">
        <f t="shared" si="117"/>
        <v>0</v>
      </c>
      <c r="W171" s="452" t="s">
        <v>43</v>
      </c>
      <c r="X171" s="438">
        <f t="shared" ref="X171:AF171" si="119">SUM(X172:X174)</f>
        <v>0</v>
      </c>
      <c r="Y171" s="438">
        <f t="shared" si="119"/>
        <v>0</v>
      </c>
      <c r="Z171" s="438">
        <f t="shared" si="119"/>
        <v>0</v>
      </c>
      <c r="AA171" s="438">
        <f t="shared" si="119"/>
        <v>0</v>
      </c>
      <c r="AB171" s="438">
        <f t="shared" si="119"/>
        <v>0</v>
      </c>
      <c r="AC171" s="438">
        <f t="shared" si="119"/>
        <v>0</v>
      </c>
      <c r="AD171" s="438">
        <f t="shared" si="119"/>
        <v>0</v>
      </c>
      <c r="AE171" s="438">
        <f t="shared" si="119"/>
        <v>0</v>
      </c>
      <c r="AF171" s="438">
        <f t="shared" si="119"/>
        <v>0</v>
      </c>
      <c r="AH171" s="417">
        <f t="shared" si="92"/>
        <v>0</v>
      </c>
      <c r="AI171" s="417">
        <f t="shared" si="93"/>
        <v>0</v>
      </c>
      <c r="AJ171" s="511">
        <f t="shared" si="94"/>
        <v>0</v>
      </c>
      <c r="AK171" s="511">
        <f t="shared" si="95"/>
        <v>0</v>
      </c>
      <c r="AL171" s="417">
        <f t="shared" si="96"/>
        <v>0</v>
      </c>
      <c r="AM171" s="417">
        <f t="shared" si="97"/>
        <v>0</v>
      </c>
    </row>
    <row r="172" spans="2:39" hidden="1" outlineLevel="2" x14ac:dyDescent="0.3">
      <c r="B172" s="455"/>
      <c r="C172" s="468" t="s">
        <v>788</v>
      </c>
      <c r="D172" s="469" t="s">
        <v>789</v>
      </c>
      <c r="E172" s="460">
        <f t="shared" si="113"/>
        <v>0</v>
      </c>
      <c r="F172" s="460"/>
      <c r="G172" s="460"/>
      <c r="H172" s="460"/>
      <c r="I172" s="460"/>
      <c r="J172" s="451">
        <f t="shared" si="77"/>
        <v>0</v>
      </c>
      <c r="K172" s="460"/>
      <c r="L172" s="460"/>
      <c r="M172" s="460"/>
      <c r="N172" s="460"/>
      <c r="O172" s="460"/>
      <c r="P172" s="460"/>
      <c r="Q172" s="460"/>
      <c r="R172" s="460"/>
      <c r="S172" s="460"/>
      <c r="T172" s="460"/>
      <c r="U172" s="460"/>
      <c r="V172" s="467"/>
      <c r="W172" s="452" t="s">
        <v>43</v>
      </c>
      <c r="X172" s="460"/>
      <c r="Y172" s="460"/>
      <c r="Z172" s="460"/>
      <c r="AA172" s="460"/>
      <c r="AB172" s="460"/>
      <c r="AC172" s="460"/>
      <c r="AD172" s="460"/>
      <c r="AE172" s="460"/>
      <c r="AF172" s="460"/>
      <c r="AH172" s="417">
        <f t="shared" si="92"/>
        <v>0</v>
      </c>
      <c r="AI172" s="417">
        <f t="shared" si="93"/>
        <v>0</v>
      </c>
      <c r="AJ172" s="511">
        <f t="shared" si="94"/>
        <v>0</v>
      </c>
      <c r="AK172" s="511">
        <f t="shared" si="95"/>
        <v>0</v>
      </c>
      <c r="AL172" s="417">
        <f t="shared" si="96"/>
        <v>0</v>
      </c>
      <c r="AM172" s="417">
        <f t="shared" si="97"/>
        <v>0</v>
      </c>
    </row>
    <row r="173" spans="2:39" hidden="1" outlineLevel="2" x14ac:dyDescent="0.3">
      <c r="B173" s="455"/>
      <c r="C173" s="468" t="s">
        <v>790</v>
      </c>
      <c r="D173" s="469" t="s">
        <v>791</v>
      </c>
      <c r="E173" s="460">
        <f t="shared" si="113"/>
        <v>0</v>
      </c>
      <c r="F173" s="460"/>
      <c r="G173" s="460"/>
      <c r="H173" s="460"/>
      <c r="I173" s="460"/>
      <c r="J173" s="451">
        <f t="shared" si="77"/>
        <v>0</v>
      </c>
      <c r="K173" s="460"/>
      <c r="L173" s="460"/>
      <c r="M173" s="460"/>
      <c r="N173" s="460"/>
      <c r="O173" s="460"/>
      <c r="P173" s="460"/>
      <c r="Q173" s="460"/>
      <c r="R173" s="460"/>
      <c r="S173" s="460"/>
      <c r="T173" s="460"/>
      <c r="U173" s="460"/>
      <c r="V173" s="467"/>
      <c r="W173" s="452" t="s">
        <v>43</v>
      </c>
      <c r="X173" s="460"/>
      <c r="Y173" s="460"/>
      <c r="Z173" s="460"/>
      <c r="AA173" s="460"/>
      <c r="AB173" s="460"/>
      <c r="AC173" s="460"/>
      <c r="AD173" s="460"/>
      <c r="AE173" s="460"/>
      <c r="AF173" s="460"/>
      <c r="AH173" s="417">
        <f t="shared" si="92"/>
        <v>0</v>
      </c>
      <c r="AI173" s="417">
        <f t="shared" si="93"/>
        <v>0</v>
      </c>
      <c r="AJ173" s="511">
        <f t="shared" si="94"/>
        <v>0</v>
      </c>
      <c r="AK173" s="511">
        <f t="shared" si="95"/>
        <v>0</v>
      </c>
      <c r="AL173" s="417">
        <f t="shared" si="96"/>
        <v>0</v>
      </c>
      <c r="AM173" s="417">
        <f t="shared" si="97"/>
        <v>0</v>
      </c>
    </row>
    <row r="174" spans="2:39" hidden="1" outlineLevel="2" x14ac:dyDescent="0.3">
      <c r="B174" s="455"/>
      <c r="C174" s="468" t="s">
        <v>792</v>
      </c>
      <c r="D174" s="469" t="s">
        <v>793</v>
      </c>
      <c r="E174" s="460">
        <f t="shared" si="113"/>
        <v>0</v>
      </c>
      <c r="F174" s="460"/>
      <c r="G174" s="460"/>
      <c r="H174" s="460"/>
      <c r="I174" s="460"/>
      <c r="J174" s="451">
        <f t="shared" si="77"/>
        <v>0</v>
      </c>
      <c r="K174" s="460"/>
      <c r="L174" s="460"/>
      <c r="M174" s="460"/>
      <c r="N174" s="460"/>
      <c r="O174" s="460"/>
      <c r="P174" s="460"/>
      <c r="Q174" s="460"/>
      <c r="R174" s="460"/>
      <c r="S174" s="460"/>
      <c r="T174" s="460"/>
      <c r="U174" s="460"/>
      <c r="V174" s="467"/>
      <c r="W174" s="452" t="s">
        <v>43</v>
      </c>
      <c r="X174" s="460"/>
      <c r="Y174" s="460"/>
      <c r="Z174" s="460"/>
      <c r="AA174" s="460"/>
      <c r="AB174" s="460"/>
      <c r="AC174" s="460"/>
      <c r="AD174" s="460"/>
      <c r="AE174" s="460"/>
      <c r="AF174" s="460"/>
      <c r="AH174" s="417">
        <f t="shared" si="92"/>
        <v>0</v>
      </c>
      <c r="AI174" s="417">
        <f t="shared" si="93"/>
        <v>0</v>
      </c>
      <c r="AJ174" s="511">
        <f t="shared" si="94"/>
        <v>0</v>
      </c>
      <c r="AK174" s="511">
        <f t="shared" si="95"/>
        <v>0</v>
      </c>
      <c r="AL174" s="417">
        <f t="shared" si="96"/>
        <v>0</v>
      </c>
      <c r="AM174" s="417">
        <f t="shared" si="97"/>
        <v>0</v>
      </c>
    </row>
    <row r="175" spans="2:39" s="443" customFormat="1" ht="15.75" customHeight="1" collapsed="1" x14ac:dyDescent="0.3">
      <c r="B175" s="1525" t="s">
        <v>952</v>
      </c>
      <c r="C175" s="1526"/>
      <c r="D175" s="442" t="s">
        <v>953</v>
      </c>
      <c r="E175" s="481">
        <f t="shared" si="113"/>
        <v>0</v>
      </c>
      <c r="F175" s="481">
        <f>SUM(F176)</f>
        <v>0</v>
      </c>
      <c r="G175" s="481">
        <f t="shared" ref="G175:AF175" si="120">SUM(G176)</f>
        <v>0</v>
      </c>
      <c r="H175" s="481">
        <f t="shared" si="120"/>
        <v>0</v>
      </c>
      <c r="I175" s="481">
        <f t="shared" si="120"/>
        <v>0</v>
      </c>
      <c r="J175" s="451">
        <f t="shared" si="77"/>
        <v>0</v>
      </c>
      <c r="K175" s="481">
        <f t="shared" si="120"/>
        <v>0</v>
      </c>
      <c r="L175" s="481">
        <f t="shared" si="120"/>
        <v>0</v>
      </c>
      <c r="M175" s="481">
        <f t="shared" si="120"/>
        <v>0</v>
      </c>
      <c r="N175" s="481">
        <f t="shared" si="120"/>
        <v>0</v>
      </c>
      <c r="O175" s="481">
        <f t="shared" si="120"/>
        <v>0</v>
      </c>
      <c r="P175" s="481">
        <f t="shared" si="120"/>
        <v>0</v>
      </c>
      <c r="Q175" s="481">
        <f t="shared" si="120"/>
        <v>0</v>
      </c>
      <c r="R175" s="481">
        <f t="shared" si="120"/>
        <v>0</v>
      </c>
      <c r="S175" s="481">
        <f t="shared" si="120"/>
        <v>0</v>
      </c>
      <c r="T175" s="481">
        <f t="shared" si="120"/>
        <v>0</v>
      </c>
      <c r="U175" s="481">
        <f t="shared" si="120"/>
        <v>0</v>
      </c>
      <c r="V175" s="481">
        <f t="shared" si="120"/>
        <v>0</v>
      </c>
      <c r="W175" s="452" t="s">
        <v>43</v>
      </c>
      <c r="X175" s="481">
        <f t="shared" si="120"/>
        <v>0</v>
      </c>
      <c r="Y175" s="481">
        <f t="shared" si="120"/>
        <v>0</v>
      </c>
      <c r="Z175" s="481">
        <f t="shared" si="120"/>
        <v>0</v>
      </c>
      <c r="AA175" s="481">
        <f t="shared" si="120"/>
        <v>0</v>
      </c>
      <c r="AB175" s="481">
        <f t="shared" si="120"/>
        <v>0</v>
      </c>
      <c r="AC175" s="481">
        <f t="shared" si="120"/>
        <v>0</v>
      </c>
      <c r="AD175" s="481">
        <f t="shared" si="120"/>
        <v>0</v>
      </c>
      <c r="AE175" s="481">
        <f t="shared" si="120"/>
        <v>0</v>
      </c>
      <c r="AF175" s="481">
        <f t="shared" si="120"/>
        <v>0</v>
      </c>
      <c r="AH175" s="417">
        <f t="shared" si="92"/>
        <v>0</v>
      </c>
      <c r="AI175" s="417">
        <f t="shared" si="93"/>
        <v>0</v>
      </c>
      <c r="AJ175" s="511">
        <f t="shared" si="94"/>
        <v>0</v>
      </c>
      <c r="AK175" s="511">
        <f t="shared" si="95"/>
        <v>0</v>
      </c>
      <c r="AL175" s="417">
        <f t="shared" si="96"/>
        <v>0</v>
      </c>
      <c r="AM175" s="417">
        <f t="shared" si="97"/>
        <v>0</v>
      </c>
    </row>
    <row r="176" spans="2:39" ht="15" hidden="1" customHeight="1" outlineLevel="1" x14ac:dyDescent="0.3">
      <c r="B176" s="1527" t="s">
        <v>794</v>
      </c>
      <c r="C176" s="1528"/>
      <c r="D176" s="442" t="s">
        <v>795</v>
      </c>
      <c r="E176" s="460">
        <f t="shared" si="113"/>
        <v>0</v>
      </c>
      <c r="F176" s="473">
        <f>F177</f>
        <v>0</v>
      </c>
      <c r="G176" s="473">
        <f t="shared" ref="G176:AF176" si="121">G177</f>
        <v>0</v>
      </c>
      <c r="H176" s="473">
        <f t="shared" si="121"/>
        <v>0</v>
      </c>
      <c r="I176" s="473">
        <f t="shared" si="121"/>
        <v>0</v>
      </c>
      <c r="J176" s="451">
        <f t="shared" si="77"/>
        <v>0</v>
      </c>
      <c r="K176" s="473">
        <f t="shared" si="121"/>
        <v>0</v>
      </c>
      <c r="L176" s="473">
        <f t="shared" si="121"/>
        <v>0</v>
      </c>
      <c r="M176" s="473">
        <f t="shared" si="121"/>
        <v>0</v>
      </c>
      <c r="N176" s="473">
        <f t="shared" si="121"/>
        <v>0</v>
      </c>
      <c r="O176" s="473">
        <f t="shared" si="121"/>
        <v>0</v>
      </c>
      <c r="P176" s="473">
        <f t="shared" si="121"/>
        <v>0</v>
      </c>
      <c r="Q176" s="473">
        <f t="shared" si="121"/>
        <v>0</v>
      </c>
      <c r="R176" s="473">
        <f t="shared" si="121"/>
        <v>0</v>
      </c>
      <c r="S176" s="473">
        <f t="shared" si="121"/>
        <v>0</v>
      </c>
      <c r="T176" s="473">
        <f t="shared" si="121"/>
        <v>0</v>
      </c>
      <c r="U176" s="473">
        <f t="shared" si="121"/>
        <v>0</v>
      </c>
      <c r="V176" s="473">
        <f t="shared" si="121"/>
        <v>0</v>
      </c>
      <c r="W176" s="452" t="s">
        <v>43</v>
      </c>
      <c r="X176" s="473">
        <f t="shared" si="121"/>
        <v>0</v>
      </c>
      <c r="Y176" s="473">
        <f t="shared" si="121"/>
        <v>0</v>
      </c>
      <c r="Z176" s="473">
        <f t="shared" si="121"/>
        <v>0</v>
      </c>
      <c r="AA176" s="473">
        <f t="shared" si="121"/>
        <v>0</v>
      </c>
      <c r="AB176" s="473">
        <f t="shared" si="121"/>
        <v>0</v>
      </c>
      <c r="AC176" s="473">
        <f t="shared" si="121"/>
        <v>0</v>
      </c>
      <c r="AD176" s="473">
        <f t="shared" si="121"/>
        <v>0</v>
      </c>
      <c r="AE176" s="473">
        <f t="shared" si="121"/>
        <v>0</v>
      </c>
      <c r="AF176" s="473">
        <f t="shared" si="121"/>
        <v>0</v>
      </c>
      <c r="AH176" s="417">
        <f t="shared" si="92"/>
        <v>0</v>
      </c>
      <c r="AI176" s="417">
        <f t="shared" si="93"/>
        <v>0</v>
      </c>
      <c r="AJ176" s="511">
        <f t="shared" si="94"/>
        <v>0</v>
      </c>
      <c r="AK176" s="511">
        <f t="shared" si="95"/>
        <v>0</v>
      </c>
      <c r="AL176" s="417">
        <f t="shared" si="96"/>
        <v>0</v>
      </c>
      <c r="AM176" s="417">
        <f t="shared" si="97"/>
        <v>0</v>
      </c>
    </row>
    <row r="177" spans="2:39" ht="31.2" hidden="1" outlineLevel="2" x14ac:dyDescent="0.3">
      <c r="B177" s="455"/>
      <c r="C177" s="482" t="s">
        <v>796</v>
      </c>
      <c r="D177" s="450" t="s">
        <v>797</v>
      </c>
      <c r="E177" s="451">
        <f t="shared" si="113"/>
        <v>0</v>
      </c>
      <c r="F177" s="483"/>
      <c r="G177" s="484"/>
      <c r="H177" s="484"/>
      <c r="I177" s="484"/>
      <c r="J177" s="451">
        <f t="shared" ref="J177:J240" si="122">SUM(G177:I177)</f>
        <v>0</v>
      </c>
      <c r="K177" s="484"/>
      <c r="L177" s="484"/>
      <c r="M177" s="484"/>
      <c r="N177" s="483"/>
      <c r="O177" s="484"/>
      <c r="P177" s="484"/>
      <c r="Q177" s="484"/>
      <c r="R177" s="483"/>
      <c r="S177" s="484"/>
      <c r="T177" s="484"/>
      <c r="U177" s="484"/>
      <c r="V177" s="484"/>
      <c r="W177" s="452" t="s">
        <v>43</v>
      </c>
      <c r="X177" s="484"/>
      <c r="Y177" s="484"/>
      <c r="Z177" s="484"/>
      <c r="AA177" s="484"/>
      <c r="AB177" s="484"/>
      <c r="AC177" s="484"/>
      <c r="AD177" s="484"/>
      <c r="AE177" s="484"/>
      <c r="AF177" s="484"/>
      <c r="AH177" s="417">
        <f t="shared" si="92"/>
        <v>0</v>
      </c>
      <c r="AI177" s="417">
        <f t="shared" si="93"/>
        <v>0</v>
      </c>
      <c r="AJ177" s="511">
        <f t="shared" si="94"/>
        <v>0</v>
      </c>
      <c r="AK177" s="511">
        <f t="shared" si="95"/>
        <v>0</v>
      </c>
      <c r="AL177" s="417">
        <f t="shared" si="96"/>
        <v>0</v>
      </c>
      <c r="AM177" s="417">
        <f t="shared" si="97"/>
        <v>0</v>
      </c>
    </row>
    <row r="178" spans="2:39" s="443" customFormat="1" collapsed="1" x14ac:dyDescent="0.3">
      <c r="B178" s="1525" t="s">
        <v>954</v>
      </c>
      <c r="C178" s="1526"/>
      <c r="D178" s="442" t="s">
        <v>955</v>
      </c>
      <c r="E178" s="460">
        <f t="shared" si="113"/>
        <v>0</v>
      </c>
      <c r="F178" s="438">
        <f>SUM(F179,F181)</f>
        <v>0</v>
      </c>
      <c r="G178" s="438">
        <f t="shared" ref="G178:V178" si="123">SUM(G179,G181)</f>
        <v>0</v>
      </c>
      <c r="H178" s="438">
        <f t="shared" si="123"/>
        <v>0</v>
      </c>
      <c r="I178" s="438">
        <f t="shared" si="123"/>
        <v>0</v>
      </c>
      <c r="J178" s="451">
        <f t="shared" si="122"/>
        <v>0</v>
      </c>
      <c r="K178" s="438">
        <f t="shared" ref="K178:M178" si="124">SUM(K179,K181)</f>
        <v>0</v>
      </c>
      <c r="L178" s="438">
        <f t="shared" si="124"/>
        <v>0</v>
      </c>
      <c r="M178" s="438">
        <f t="shared" si="124"/>
        <v>0</v>
      </c>
      <c r="N178" s="438">
        <f t="shared" si="123"/>
        <v>0</v>
      </c>
      <c r="O178" s="438">
        <f t="shared" si="123"/>
        <v>0</v>
      </c>
      <c r="P178" s="438">
        <f t="shared" si="123"/>
        <v>0</v>
      </c>
      <c r="Q178" s="438">
        <f t="shared" si="123"/>
        <v>0</v>
      </c>
      <c r="R178" s="438">
        <f t="shared" si="123"/>
        <v>0</v>
      </c>
      <c r="S178" s="438">
        <f t="shared" si="123"/>
        <v>0</v>
      </c>
      <c r="T178" s="438">
        <f t="shared" si="123"/>
        <v>0</v>
      </c>
      <c r="U178" s="438">
        <f t="shared" si="123"/>
        <v>0</v>
      </c>
      <c r="V178" s="438">
        <f t="shared" si="123"/>
        <v>0</v>
      </c>
      <c r="W178" s="441"/>
      <c r="X178" s="438">
        <f t="shared" ref="X178:AF178" si="125">SUM(X179,X181)</f>
        <v>0</v>
      </c>
      <c r="Y178" s="438">
        <f t="shared" si="125"/>
        <v>0</v>
      </c>
      <c r="Z178" s="438">
        <f t="shared" si="125"/>
        <v>0</v>
      </c>
      <c r="AA178" s="438">
        <f t="shared" si="125"/>
        <v>0</v>
      </c>
      <c r="AB178" s="438">
        <f t="shared" si="125"/>
        <v>0</v>
      </c>
      <c r="AC178" s="438">
        <f t="shared" si="125"/>
        <v>0</v>
      </c>
      <c r="AD178" s="438">
        <f t="shared" si="125"/>
        <v>0</v>
      </c>
      <c r="AE178" s="438">
        <f t="shared" si="125"/>
        <v>0</v>
      </c>
      <c r="AF178" s="438">
        <f t="shared" si="125"/>
        <v>0</v>
      </c>
      <c r="AH178" s="417">
        <f t="shared" si="92"/>
        <v>0</v>
      </c>
      <c r="AI178" s="417">
        <f t="shared" si="93"/>
        <v>0</v>
      </c>
      <c r="AJ178" s="511">
        <f t="shared" si="94"/>
        <v>0</v>
      </c>
      <c r="AK178" s="511">
        <f t="shared" si="95"/>
        <v>0</v>
      </c>
      <c r="AL178" s="417">
        <f t="shared" si="96"/>
        <v>0</v>
      </c>
      <c r="AM178" s="417">
        <f t="shared" si="97"/>
        <v>0</v>
      </c>
    </row>
    <row r="179" spans="2:39" hidden="1" outlineLevel="1" x14ac:dyDescent="0.3">
      <c r="B179" s="1399" t="s">
        <v>798</v>
      </c>
      <c r="C179" s="1400"/>
      <c r="D179" s="442" t="s">
        <v>799</v>
      </c>
      <c r="E179" s="460">
        <f t="shared" si="113"/>
        <v>0</v>
      </c>
      <c r="F179" s="438">
        <f>F180</f>
        <v>0</v>
      </c>
      <c r="G179" s="438">
        <f t="shared" ref="G179:AF179" si="126">G180</f>
        <v>0</v>
      </c>
      <c r="H179" s="438">
        <f t="shared" si="126"/>
        <v>0</v>
      </c>
      <c r="I179" s="438">
        <f t="shared" si="126"/>
        <v>0</v>
      </c>
      <c r="J179" s="451">
        <f t="shared" si="122"/>
        <v>0</v>
      </c>
      <c r="K179" s="438">
        <f t="shared" si="126"/>
        <v>0</v>
      </c>
      <c r="L179" s="438">
        <f t="shared" si="126"/>
        <v>0</v>
      </c>
      <c r="M179" s="438">
        <f t="shared" si="126"/>
        <v>0</v>
      </c>
      <c r="N179" s="438">
        <f t="shared" si="126"/>
        <v>0</v>
      </c>
      <c r="O179" s="438">
        <f t="shared" si="126"/>
        <v>0</v>
      </c>
      <c r="P179" s="438">
        <f t="shared" si="126"/>
        <v>0</v>
      </c>
      <c r="Q179" s="438">
        <f t="shared" si="126"/>
        <v>0</v>
      </c>
      <c r="R179" s="438">
        <f t="shared" si="126"/>
        <v>0</v>
      </c>
      <c r="S179" s="438">
        <f t="shared" si="126"/>
        <v>0</v>
      </c>
      <c r="T179" s="438">
        <f t="shared" si="126"/>
        <v>0</v>
      </c>
      <c r="U179" s="438">
        <f t="shared" si="126"/>
        <v>0</v>
      </c>
      <c r="V179" s="438">
        <f t="shared" si="126"/>
        <v>0</v>
      </c>
      <c r="W179" s="441"/>
      <c r="X179" s="438">
        <f t="shared" si="126"/>
        <v>0</v>
      </c>
      <c r="Y179" s="438">
        <f t="shared" si="126"/>
        <v>0</v>
      </c>
      <c r="Z179" s="438">
        <f t="shared" si="126"/>
        <v>0</v>
      </c>
      <c r="AA179" s="438">
        <f t="shared" si="126"/>
        <v>0</v>
      </c>
      <c r="AB179" s="438">
        <f t="shared" si="126"/>
        <v>0</v>
      </c>
      <c r="AC179" s="438">
        <f t="shared" si="126"/>
        <v>0</v>
      </c>
      <c r="AD179" s="438">
        <f t="shared" si="126"/>
        <v>0</v>
      </c>
      <c r="AE179" s="438">
        <f t="shared" si="126"/>
        <v>0</v>
      </c>
      <c r="AF179" s="438">
        <f t="shared" si="126"/>
        <v>0</v>
      </c>
      <c r="AH179" s="417">
        <f t="shared" si="92"/>
        <v>0</v>
      </c>
      <c r="AI179" s="417">
        <f t="shared" si="93"/>
        <v>0</v>
      </c>
      <c r="AJ179" s="511">
        <f t="shared" si="94"/>
        <v>0</v>
      </c>
      <c r="AK179" s="511">
        <f t="shared" si="95"/>
        <v>0</v>
      </c>
      <c r="AL179" s="417">
        <f t="shared" si="96"/>
        <v>0</v>
      </c>
      <c r="AM179" s="417">
        <f t="shared" si="97"/>
        <v>0</v>
      </c>
    </row>
    <row r="180" spans="2:39" hidden="1" outlineLevel="2" x14ac:dyDescent="0.3">
      <c r="B180" s="455"/>
      <c r="C180" s="468" t="s">
        <v>430</v>
      </c>
      <c r="D180" s="469" t="s">
        <v>800</v>
      </c>
      <c r="E180" s="460">
        <f t="shared" si="113"/>
        <v>0</v>
      </c>
      <c r="F180" s="460"/>
      <c r="G180" s="460"/>
      <c r="H180" s="460"/>
      <c r="I180" s="460"/>
      <c r="J180" s="451">
        <f t="shared" si="122"/>
        <v>0</v>
      </c>
      <c r="K180" s="460"/>
      <c r="L180" s="460"/>
      <c r="M180" s="460"/>
      <c r="N180" s="460"/>
      <c r="O180" s="460"/>
      <c r="P180" s="460"/>
      <c r="Q180" s="460"/>
      <c r="R180" s="460"/>
      <c r="S180" s="460"/>
      <c r="T180" s="460"/>
      <c r="U180" s="460"/>
      <c r="V180" s="467"/>
      <c r="W180" s="441"/>
      <c r="X180" s="460"/>
      <c r="Y180" s="460"/>
      <c r="Z180" s="460"/>
      <c r="AA180" s="460"/>
      <c r="AB180" s="460"/>
      <c r="AC180" s="460"/>
      <c r="AD180" s="460"/>
      <c r="AE180" s="460"/>
      <c r="AF180" s="460"/>
      <c r="AH180" s="417">
        <f t="shared" si="92"/>
        <v>0</v>
      </c>
      <c r="AI180" s="417">
        <f t="shared" si="93"/>
        <v>0</v>
      </c>
      <c r="AJ180" s="511">
        <f t="shared" si="94"/>
        <v>0</v>
      </c>
      <c r="AK180" s="511">
        <f t="shared" si="95"/>
        <v>0</v>
      </c>
      <c r="AL180" s="417">
        <f t="shared" si="96"/>
        <v>0</v>
      </c>
      <c r="AM180" s="417">
        <f t="shared" si="97"/>
        <v>0</v>
      </c>
    </row>
    <row r="181" spans="2:39" hidden="1" outlineLevel="1" x14ac:dyDescent="0.3">
      <c r="B181" s="1541" t="s">
        <v>801</v>
      </c>
      <c r="C181" s="1542"/>
      <c r="D181" s="442" t="s">
        <v>802</v>
      </c>
      <c r="E181" s="460">
        <f t="shared" si="113"/>
        <v>0</v>
      </c>
      <c r="F181" s="438">
        <f>F182</f>
        <v>0</v>
      </c>
      <c r="G181" s="438">
        <f t="shared" ref="G181:AF181" si="127">G182</f>
        <v>0</v>
      </c>
      <c r="H181" s="438">
        <f t="shared" si="127"/>
        <v>0</v>
      </c>
      <c r="I181" s="438">
        <f t="shared" si="127"/>
        <v>0</v>
      </c>
      <c r="J181" s="451">
        <f t="shared" si="122"/>
        <v>0</v>
      </c>
      <c r="K181" s="438">
        <f t="shared" si="127"/>
        <v>0</v>
      </c>
      <c r="L181" s="438">
        <f t="shared" si="127"/>
        <v>0</v>
      </c>
      <c r="M181" s="438">
        <f t="shared" si="127"/>
        <v>0</v>
      </c>
      <c r="N181" s="438">
        <f t="shared" si="127"/>
        <v>0</v>
      </c>
      <c r="O181" s="438">
        <f t="shared" si="127"/>
        <v>0</v>
      </c>
      <c r="P181" s="438">
        <f t="shared" si="127"/>
        <v>0</v>
      </c>
      <c r="Q181" s="438">
        <f t="shared" si="127"/>
        <v>0</v>
      </c>
      <c r="R181" s="438">
        <f t="shared" si="127"/>
        <v>0</v>
      </c>
      <c r="S181" s="438">
        <f t="shared" si="127"/>
        <v>0</v>
      </c>
      <c r="T181" s="438">
        <f t="shared" si="127"/>
        <v>0</v>
      </c>
      <c r="U181" s="438">
        <f t="shared" si="127"/>
        <v>0</v>
      </c>
      <c r="V181" s="438">
        <f t="shared" si="127"/>
        <v>0</v>
      </c>
      <c r="W181" s="485"/>
      <c r="X181" s="438">
        <f t="shared" si="127"/>
        <v>0</v>
      </c>
      <c r="Y181" s="438">
        <f t="shared" si="127"/>
        <v>0</v>
      </c>
      <c r="Z181" s="438">
        <f t="shared" si="127"/>
        <v>0</v>
      </c>
      <c r="AA181" s="438">
        <f t="shared" si="127"/>
        <v>0</v>
      </c>
      <c r="AB181" s="438">
        <f t="shared" si="127"/>
        <v>0</v>
      </c>
      <c r="AC181" s="438">
        <f t="shared" si="127"/>
        <v>0</v>
      </c>
      <c r="AD181" s="438">
        <f t="shared" si="127"/>
        <v>0</v>
      </c>
      <c r="AE181" s="438">
        <f t="shared" si="127"/>
        <v>0</v>
      </c>
      <c r="AF181" s="438">
        <f t="shared" si="127"/>
        <v>0</v>
      </c>
      <c r="AH181" s="417">
        <f t="shared" si="92"/>
        <v>0</v>
      </c>
      <c r="AI181" s="417">
        <f t="shared" si="93"/>
        <v>0</v>
      </c>
      <c r="AJ181" s="511">
        <f t="shared" si="94"/>
        <v>0</v>
      </c>
      <c r="AK181" s="511">
        <f t="shared" si="95"/>
        <v>0</v>
      </c>
      <c r="AL181" s="417">
        <f t="shared" si="96"/>
        <v>0</v>
      </c>
      <c r="AM181" s="417">
        <f t="shared" si="97"/>
        <v>0</v>
      </c>
    </row>
    <row r="182" spans="2:39" hidden="1" outlineLevel="2" x14ac:dyDescent="0.3">
      <c r="B182" s="478"/>
      <c r="C182" s="486" t="s">
        <v>436</v>
      </c>
      <c r="D182" s="469" t="s">
        <v>803</v>
      </c>
      <c r="E182" s="460">
        <f t="shared" si="113"/>
        <v>0</v>
      </c>
      <c r="F182" s="460"/>
      <c r="G182" s="460"/>
      <c r="H182" s="460"/>
      <c r="I182" s="460"/>
      <c r="J182" s="451">
        <f t="shared" si="122"/>
        <v>0</v>
      </c>
      <c r="K182" s="460"/>
      <c r="L182" s="460"/>
      <c r="M182" s="460"/>
      <c r="N182" s="460"/>
      <c r="O182" s="460"/>
      <c r="P182" s="460"/>
      <c r="Q182" s="460"/>
      <c r="R182" s="460"/>
      <c r="S182" s="460"/>
      <c r="T182" s="460"/>
      <c r="U182" s="460"/>
      <c r="V182" s="467"/>
      <c r="W182" s="441"/>
      <c r="X182" s="460"/>
      <c r="Y182" s="460"/>
      <c r="Z182" s="460"/>
      <c r="AA182" s="460"/>
      <c r="AB182" s="460"/>
      <c r="AC182" s="460"/>
      <c r="AD182" s="460"/>
      <c r="AE182" s="460"/>
      <c r="AF182" s="460"/>
      <c r="AH182" s="417">
        <f t="shared" si="92"/>
        <v>0</v>
      </c>
      <c r="AI182" s="417">
        <f t="shared" si="93"/>
        <v>0</v>
      </c>
      <c r="AJ182" s="511">
        <f t="shared" si="94"/>
        <v>0</v>
      </c>
      <c r="AK182" s="511">
        <f t="shared" si="95"/>
        <v>0</v>
      </c>
      <c r="AL182" s="417">
        <f t="shared" si="96"/>
        <v>0</v>
      </c>
      <c r="AM182" s="417">
        <f t="shared" si="97"/>
        <v>0</v>
      </c>
    </row>
    <row r="183" spans="2:39" ht="18" customHeight="1" x14ac:dyDescent="0.3">
      <c r="B183" s="1543" t="s">
        <v>979</v>
      </c>
      <c r="C183" s="1544"/>
      <c r="D183" s="438"/>
      <c r="E183" s="464">
        <f t="shared" ref="E183" si="128">J183+N183+R183+V183</f>
        <v>431318.96</v>
      </c>
      <c r="F183" s="438">
        <f>SUM(F184,F189,F201,F258,F270,F273)</f>
        <v>13804</v>
      </c>
      <c r="G183" s="438">
        <f t="shared" ref="G183:V183" si="129">SUM(G184,G189,G201,G258,G270,G273)</f>
        <v>13804</v>
      </c>
      <c r="H183" s="438">
        <f t="shared" si="129"/>
        <v>0</v>
      </c>
      <c r="I183" s="438">
        <f t="shared" si="129"/>
        <v>0</v>
      </c>
      <c r="J183" s="451">
        <f t="shared" si="122"/>
        <v>13804</v>
      </c>
      <c r="K183" s="438">
        <f t="shared" ref="K183:M183" si="130">SUM(K184,K189,K201,K258,K270,K273)</f>
        <v>0</v>
      </c>
      <c r="L183" s="438">
        <f t="shared" si="130"/>
        <v>0</v>
      </c>
      <c r="M183" s="438">
        <f t="shared" si="130"/>
        <v>0</v>
      </c>
      <c r="N183" s="438">
        <f t="shared" si="129"/>
        <v>0</v>
      </c>
      <c r="O183" s="438">
        <f t="shared" si="129"/>
        <v>0</v>
      </c>
      <c r="P183" s="438">
        <f t="shared" si="129"/>
        <v>0</v>
      </c>
      <c r="Q183" s="438">
        <f t="shared" si="129"/>
        <v>417514.96</v>
      </c>
      <c r="R183" s="438">
        <f t="shared" si="129"/>
        <v>417514.96</v>
      </c>
      <c r="S183" s="438">
        <f t="shared" si="129"/>
        <v>0</v>
      </c>
      <c r="T183" s="438">
        <f t="shared" si="129"/>
        <v>0</v>
      </c>
      <c r="U183" s="438">
        <f t="shared" si="129"/>
        <v>0</v>
      </c>
      <c r="V183" s="438">
        <f t="shared" si="129"/>
        <v>0</v>
      </c>
      <c r="W183" s="441"/>
      <c r="X183" s="438">
        <f t="shared" ref="X183:AF183" si="131">SUM(X184,X189,X201,X258,X270,X273)</f>
        <v>0</v>
      </c>
      <c r="Y183" s="438">
        <f t="shared" si="131"/>
        <v>0</v>
      </c>
      <c r="Z183" s="438">
        <f t="shared" si="131"/>
        <v>0</v>
      </c>
      <c r="AA183" s="438">
        <f t="shared" si="131"/>
        <v>0</v>
      </c>
      <c r="AB183" s="438">
        <f t="shared" si="131"/>
        <v>0</v>
      </c>
      <c r="AC183" s="438">
        <f t="shared" si="131"/>
        <v>0</v>
      </c>
      <c r="AD183" s="438">
        <f t="shared" si="131"/>
        <v>0</v>
      </c>
      <c r="AE183" s="438">
        <f t="shared" si="131"/>
        <v>0</v>
      </c>
      <c r="AF183" s="438">
        <f t="shared" si="131"/>
        <v>0</v>
      </c>
      <c r="AH183" s="417">
        <f t="shared" si="92"/>
        <v>43131.896000000001</v>
      </c>
      <c r="AI183" s="417">
        <f t="shared" si="93"/>
        <v>517582.75199999998</v>
      </c>
      <c r="AJ183" s="511">
        <f t="shared" si="94"/>
        <v>0</v>
      </c>
      <c r="AK183" s="511">
        <f t="shared" si="95"/>
        <v>517582.75199999998</v>
      </c>
      <c r="AL183" s="417">
        <f t="shared" si="96"/>
        <v>517.58275200000003</v>
      </c>
      <c r="AM183" s="417">
        <f t="shared" si="97"/>
        <v>533.11023456000009</v>
      </c>
    </row>
    <row r="184" spans="2:39" s="443" customFormat="1" ht="32.25" customHeight="1" collapsed="1" x14ac:dyDescent="0.3">
      <c r="B184" s="1525" t="s">
        <v>956</v>
      </c>
      <c r="C184" s="1526"/>
      <c r="D184" s="442" t="s">
        <v>957</v>
      </c>
      <c r="E184" s="460">
        <f t="shared" si="113"/>
        <v>0</v>
      </c>
      <c r="F184" s="438">
        <f>F185</f>
        <v>0</v>
      </c>
      <c r="G184" s="438">
        <f t="shared" ref="G184:AF184" si="132">G185</f>
        <v>0</v>
      </c>
      <c r="H184" s="438">
        <f t="shared" si="132"/>
        <v>0</v>
      </c>
      <c r="I184" s="438">
        <f t="shared" si="132"/>
        <v>0</v>
      </c>
      <c r="J184" s="451">
        <f t="shared" si="122"/>
        <v>0</v>
      </c>
      <c r="K184" s="438">
        <f t="shared" si="132"/>
        <v>0</v>
      </c>
      <c r="L184" s="438">
        <f t="shared" si="132"/>
        <v>0</v>
      </c>
      <c r="M184" s="438">
        <f t="shared" si="132"/>
        <v>0</v>
      </c>
      <c r="N184" s="438">
        <f t="shared" si="132"/>
        <v>0</v>
      </c>
      <c r="O184" s="438">
        <f t="shared" si="132"/>
        <v>0</v>
      </c>
      <c r="P184" s="438">
        <f t="shared" si="132"/>
        <v>0</v>
      </c>
      <c r="Q184" s="438">
        <f t="shared" si="132"/>
        <v>0</v>
      </c>
      <c r="R184" s="438">
        <f t="shared" si="132"/>
        <v>0</v>
      </c>
      <c r="S184" s="438">
        <f t="shared" si="132"/>
        <v>0</v>
      </c>
      <c r="T184" s="438">
        <f t="shared" si="132"/>
        <v>0</v>
      </c>
      <c r="U184" s="438">
        <f t="shared" si="132"/>
        <v>0</v>
      </c>
      <c r="V184" s="438">
        <f t="shared" si="132"/>
        <v>0</v>
      </c>
      <c r="W184" s="441"/>
      <c r="X184" s="438">
        <f t="shared" si="132"/>
        <v>0</v>
      </c>
      <c r="Y184" s="438">
        <f t="shared" si="132"/>
        <v>0</v>
      </c>
      <c r="Z184" s="438">
        <f t="shared" si="132"/>
        <v>0</v>
      </c>
      <c r="AA184" s="438">
        <f t="shared" si="132"/>
        <v>0</v>
      </c>
      <c r="AB184" s="438">
        <f t="shared" si="132"/>
        <v>0</v>
      </c>
      <c r="AC184" s="438">
        <f t="shared" si="132"/>
        <v>0</v>
      </c>
      <c r="AD184" s="438">
        <f t="shared" si="132"/>
        <v>0</v>
      </c>
      <c r="AE184" s="438">
        <f t="shared" si="132"/>
        <v>0</v>
      </c>
      <c r="AF184" s="438">
        <f t="shared" si="132"/>
        <v>0</v>
      </c>
      <c r="AH184" s="417">
        <f t="shared" si="92"/>
        <v>0</v>
      </c>
      <c r="AI184" s="417">
        <f t="shared" si="93"/>
        <v>0</v>
      </c>
      <c r="AJ184" s="511">
        <f t="shared" si="94"/>
        <v>0</v>
      </c>
      <c r="AK184" s="511">
        <f t="shared" si="95"/>
        <v>0</v>
      </c>
      <c r="AL184" s="417">
        <f t="shared" si="96"/>
        <v>0</v>
      </c>
      <c r="AM184" s="417">
        <f t="shared" si="97"/>
        <v>0</v>
      </c>
    </row>
    <row r="185" spans="2:39" hidden="1" outlineLevel="1" x14ac:dyDescent="0.3">
      <c r="B185" s="455" t="s">
        <v>804</v>
      </c>
      <c r="C185" s="468"/>
      <c r="D185" s="442" t="s">
        <v>805</v>
      </c>
      <c r="E185" s="460">
        <f t="shared" ref="E185:E248" si="133">J185+N185+R185+V185</f>
        <v>0</v>
      </c>
      <c r="F185" s="438">
        <f>SUM(F186:F188)</f>
        <v>0</v>
      </c>
      <c r="G185" s="438">
        <f t="shared" ref="G185:V185" si="134">SUM(G186:G188)</f>
        <v>0</v>
      </c>
      <c r="H185" s="438">
        <f t="shared" si="134"/>
        <v>0</v>
      </c>
      <c r="I185" s="438">
        <f t="shared" si="134"/>
        <v>0</v>
      </c>
      <c r="J185" s="451">
        <f t="shared" si="122"/>
        <v>0</v>
      </c>
      <c r="K185" s="438">
        <f t="shared" ref="K185:M185" si="135">SUM(K186:K188)</f>
        <v>0</v>
      </c>
      <c r="L185" s="438">
        <f t="shared" si="135"/>
        <v>0</v>
      </c>
      <c r="M185" s="438">
        <f t="shared" si="135"/>
        <v>0</v>
      </c>
      <c r="N185" s="438">
        <f t="shared" si="134"/>
        <v>0</v>
      </c>
      <c r="O185" s="438">
        <f t="shared" si="134"/>
        <v>0</v>
      </c>
      <c r="P185" s="438">
        <f t="shared" si="134"/>
        <v>0</v>
      </c>
      <c r="Q185" s="438">
        <f t="shared" si="134"/>
        <v>0</v>
      </c>
      <c r="R185" s="438">
        <f t="shared" si="134"/>
        <v>0</v>
      </c>
      <c r="S185" s="438">
        <f t="shared" si="134"/>
        <v>0</v>
      </c>
      <c r="T185" s="438">
        <f t="shared" si="134"/>
        <v>0</v>
      </c>
      <c r="U185" s="438">
        <f t="shared" si="134"/>
        <v>0</v>
      </c>
      <c r="V185" s="438">
        <f t="shared" si="134"/>
        <v>0</v>
      </c>
      <c r="W185" s="452" t="s">
        <v>43</v>
      </c>
      <c r="X185" s="438">
        <f t="shared" ref="X185:AF185" si="136">SUM(X186:X188)</f>
        <v>0</v>
      </c>
      <c r="Y185" s="438">
        <f t="shared" si="136"/>
        <v>0</v>
      </c>
      <c r="Z185" s="438">
        <f t="shared" si="136"/>
        <v>0</v>
      </c>
      <c r="AA185" s="438">
        <f t="shared" si="136"/>
        <v>0</v>
      </c>
      <c r="AB185" s="438">
        <f t="shared" si="136"/>
        <v>0</v>
      </c>
      <c r="AC185" s="438">
        <f t="shared" si="136"/>
        <v>0</v>
      </c>
      <c r="AD185" s="438">
        <f t="shared" si="136"/>
        <v>0</v>
      </c>
      <c r="AE185" s="438">
        <f t="shared" si="136"/>
        <v>0</v>
      </c>
      <c r="AF185" s="438">
        <f t="shared" si="136"/>
        <v>0</v>
      </c>
      <c r="AH185" s="417">
        <f t="shared" si="92"/>
        <v>0</v>
      </c>
      <c r="AI185" s="417">
        <f t="shared" si="93"/>
        <v>0</v>
      </c>
      <c r="AJ185" s="511">
        <f t="shared" si="94"/>
        <v>0</v>
      </c>
      <c r="AK185" s="511">
        <f t="shared" si="95"/>
        <v>0</v>
      </c>
      <c r="AL185" s="417">
        <f t="shared" si="96"/>
        <v>0</v>
      </c>
      <c r="AM185" s="417">
        <f t="shared" si="97"/>
        <v>0</v>
      </c>
    </row>
    <row r="186" spans="2:39" hidden="1" outlineLevel="2" x14ac:dyDescent="0.3">
      <c r="B186" s="477"/>
      <c r="C186" s="476" t="s">
        <v>806</v>
      </c>
      <c r="D186" s="469" t="s">
        <v>807</v>
      </c>
      <c r="E186" s="460">
        <f t="shared" si="133"/>
        <v>0</v>
      </c>
      <c r="F186" s="460"/>
      <c r="G186" s="460"/>
      <c r="H186" s="460"/>
      <c r="I186" s="460"/>
      <c r="J186" s="451">
        <f t="shared" si="122"/>
        <v>0</v>
      </c>
      <c r="K186" s="460"/>
      <c r="L186" s="460"/>
      <c r="M186" s="460"/>
      <c r="N186" s="460"/>
      <c r="O186" s="460"/>
      <c r="P186" s="460"/>
      <c r="Q186" s="460"/>
      <c r="R186" s="460"/>
      <c r="S186" s="460"/>
      <c r="T186" s="460"/>
      <c r="U186" s="460"/>
      <c r="V186" s="467"/>
      <c r="W186" s="452" t="s">
        <v>43</v>
      </c>
      <c r="X186" s="460"/>
      <c r="Y186" s="460"/>
      <c r="Z186" s="460"/>
      <c r="AA186" s="460"/>
      <c r="AB186" s="460"/>
      <c r="AC186" s="460"/>
      <c r="AD186" s="460"/>
      <c r="AE186" s="460"/>
      <c r="AF186" s="460"/>
      <c r="AH186" s="417">
        <f t="shared" si="92"/>
        <v>0</v>
      </c>
      <c r="AI186" s="417">
        <f t="shared" si="93"/>
        <v>0</v>
      </c>
      <c r="AJ186" s="511">
        <f t="shared" si="94"/>
        <v>0</v>
      </c>
      <c r="AK186" s="511">
        <f t="shared" si="95"/>
        <v>0</v>
      </c>
      <c r="AL186" s="417">
        <f t="shared" si="96"/>
        <v>0</v>
      </c>
      <c r="AM186" s="417">
        <f t="shared" si="97"/>
        <v>0</v>
      </c>
    </row>
    <row r="187" spans="2:39" ht="30.6" hidden="1" outlineLevel="2" x14ac:dyDescent="0.3">
      <c r="B187" s="477"/>
      <c r="C187" s="487" t="s">
        <v>808</v>
      </c>
      <c r="D187" s="469" t="s">
        <v>809</v>
      </c>
      <c r="E187" s="460">
        <f t="shared" si="133"/>
        <v>0</v>
      </c>
      <c r="F187" s="460"/>
      <c r="G187" s="460"/>
      <c r="H187" s="460"/>
      <c r="I187" s="460"/>
      <c r="J187" s="451">
        <f t="shared" si="122"/>
        <v>0</v>
      </c>
      <c r="K187" s="460"/>
      <c r="L187" s="460"/>
      <c r="M187" s="460"/>
      <c r="N187" s="460"/>
      <c r="O187" s="460"/>
      <c r="P187" s="460"/>
      <c r="Q187" s="460"/>
      <c r="R187" s="460"/>
      <c r="S187" s="460"/>
      <c r="T187" s="460"/>
      <c r="U187" s="460"/>
      <c r="V187" s="467"/>
      <c r="W187" s="452" t="s">
        <v>43</v>
      </c>
      <c r="X187" s="460"/>
      <c r="Y187" s="460"/>
      <c r="Z187" s="460"/>
      <c r="AA187" s="460"/>
      <c r="AB187" s="460"/>
      <c r="AC187" s="460"/>
      <c r="AD187" s="460"/>
      <c r="AE187" s="460"/>
      <c r="AF187" s="460"/>
      <c r="AH187" s="417">
        <f t="shared" si="92"/>
        <v>0</v>
      </c>
      <c r="AI187" s="417">
        <f t="shared" si="93"/>
        <v>0</v>
      </c>
      <c r="AJ187" s="511">
        <f t="shared" si="94"/>
        <v>0</v>
      </c>
      <c r="AK187" s="511">
        <f t="shared" si="95"/>
        <v>0</v>
      </c>
      <c r="AL187" s="417">
        <f t="shared" si="96"/>
        <v>0</v>
      </c>
      <c r="AM187" s="417">
        <f t="shared" si="97"/>
        <v>0</v>
      </c>
    </row>
    <row r="188" spans="2:39" hidden="1" outlineLevel="2" x14ac:dyDescent="0.3">
      <c r="B188" s="477"/>
      <c r="C188" s="487" t="s">
        <v>810</v>
      </c>
      <c r="D188" s="469" t="s">
        <v>811</v>
      </c>
      <c r="E188" s="460">
        <f t="shared" si="133"/>
        <v>0</v>
      </c>
      <c r="F188" s="460"/>
      <c r="G188" s="460"/>
      <c r="H188" s="460"/>
      <c r="I188" s="460"/>
      <c r="J188" s="451">
        <f t="shared" si="122"/>
        <v>0</v>
      </c>
      <c r="K188" s="460"/>
      <c r="L188" s="460"/>
      <c r="M188" s="460"/>
      <c r="N188" s="460"/>
      <c r="O188" s="460"/>
      <c r="P188" s="460"/>
      <c r="Q188" s="460"/>
      <c r="R188" s="460"/>
      <c r="S188" s="460"/>
      <c r="T188" s="460"/>
      <c r="U188" s="460"/>
      <c r="V188" s="467"/>
      <c r="W188" s="452" t="s">
        <v>43</v>
      </c>
      <c r="X188" s="460"/>
      <c r="Y188" s="460"/>
      <c r="Z188" s="460"/>
      <c r="AA188" s="460"/>
      <c r="AB188" s="460"/>
      <c r="AC188" s="460"/>
      <c r="AD188" s="460"/>
      <c r="AE188" s="460"/>
      <c r="AF188" s="460"/>
      <c r="AH188" s="417">
        <f t="shared" si="92"/>
        <v>0</v>
      </c>
      <c r="AI188" s="417">
        <f t="shared" si="93"/>
        <v>0</v>
      </c>
      <c r="AJ188" s="511">
        <f t="shared" si="94"/>
        <v>0</v>
      </c>
      <c r="AK188" s="511">
        <f t="shared" si="95"/>
        <v>0</v>
      </c>
      <c r="AL188" s="417">
        <f t="shared" si="96"/>
        <v>0</v>
      </c>
      <c r="AM188" s="417">
        <f t="shared" si="97"/>
        <v>0</v>
      </c>
    </row>
    <row r="189" spans="2:39" s="443" customFormat="1" collapsed="1" x14ac:dyDescent="0.3">
      <c r="B189" s="1525" t="s">
        <v>958</v>
      </c>
      <c r="C189" s="1526"/>
      <c r="D189" s="442" t="s">
        <v>959</v>
      </c>
      <c r="E189" s="460">
        <f t="shared" si="133"/>
        <v>0</v>
      </c>
      <c r="F189" s="438">
        <f>F190</f>
        <v>0</v>
      </c>
      <c r="G189" s="438">
        <f t="shared" ref="G189:AF189" si="137">G190</f>
        <v>0</v>
      </c>
      <c r="H189" s="438">
        <f t="shared" si="137"/>
        <v>0</v>
      </c>
      <c r="I189" s="438">
        <f t="shared" si="137"/>
        <v>0</v>
      </c>
      <c r="J189" s="451">
        <f t="shared" si="122"/>
        <v>0</v>
      </c>
      <c r="K189" s="438">
        <f t="shared" si="137"/>
        <v>0</v>
      </c>
      <c r="L189" s="438">
        <f t="shared" si="137"/>
        <v>0</v>
      </c>
      <c r="M189" s="438">
        <f t="shared" si="137"/>
        <v>0</v>
      </c>
      <c r="N189" s="438">
        <f t="shared" si="137"/>
        <v>0</v>
      </c>
      <c r="O189" s="438">
        <f t="shared" si="137"/>
        <v>0</v>
      </c>
      <c r="P189" s="438">
        <f t="shared" si="137"/>
        <v>0</v>
      </c>
      <c r="Q189" s="438">
        <f t="shared" si="137"/>
        <v>0</v>
      </c>
      <c r="R189" s="438">
        <f t="shared" si="137"/>
        <v>0</v>
      </c>
      <c r="S189" s="438">
        <f t="shared" si="137"/>
        <v>0</v>
      </c>
      <c r="T189" s="438">
        <f t="shared" si="137"/>
        <v>0</v>
      </c>
      <c r="U189" s="438">
        <f t="shared" si="137"/>
        <v>0</v>
      </c>
      <c r="V189" s="438">
        <f t="shared" si="137"/>
        <v>0</v>
      </c>
      <c r="W189" s="441"/>
      <c r="X189" s="438">
        <f t="shared" si="137"/>
        <v>0</v>
      </c>
      <c r="Y189" s="438">
        <f t="shared" si="137"/>
        <v>0</v>
      </c>
      <c r="Z189" s="438">
        <f t="shared" si="137"/>
        <v>0</v>
      </c>
      <c r="AA189" s="438">
        <f t="shared" si="137"/>
        <v>0</v>
      </c>
      <c r="AB189" s="438">
        <f t="shared" si="137"/>
        <v>0</v>
      </c>
      <c r="AC189" s="438">
        <f t="shared" si="137"/>
        <v>0</v>
      </c>
      <c r="AD189" s="438">
        <f t="shared" si="137"/>
        <v>0</v>
      </c>
      <c r="AE189" s="438">
        <f t="shared" si="137"/>
        <v>0</v>
      </c>
      <c r="AF189" s="438">
        <f t="shared" si="137"/>
        <v>0</v>
      </c>
      <c r="AH189" s="417">
        <f t="shared" si="92"/>
        <v>0</v>
      </c>
      <c r="AI189" s="417">
        <f t="shared" si="93"/>
        <v>0</v>
      </c>
      <c r="AJ189" s="511">
        <f t="shared" si="94"/>
        <v>0</v>
      </c>
      <c r="AK189" s="511">
        <f t="shared" si="95"/>
        <v>0</v>
      </c>
      <c r="AL189" s="417">
        <f t="shared" si="96"/>
        <v>0</v>
      </c>
      <c r="AM189" s="417">
        <f t="shared" si="97"/>
        <v>0</v>
      </c>
    </row>
    <row r="190" spans="2:39" ht="15" hidden="1" customHeight="1" outlineLevel="1" x14ac:dyDescent="0.3">
      <c r="B190" s="1537" t="s">
        <v>812</v>
      </c>
      <c r="C190" s="1538"/>
      <c r="D190" s="442" t="s">
        <v>727</v>
      </c>
      <c r="E190" s="460">
        <f t="shared" si="133"/>
        <v>0</v>
      </c>
      <c r="F190" s="438">
        <f>SUM(F191:F200)</f>
        <v>0</v>
      </c>
      <c r="G190" s="438">
        <f t="shared" ref="G190:V190" si="138">SUM(G191:G200)</f>
        <v>0</v>
      </c>
      <c r="H190" s="438">
        <f t="shared" si="138"/>
        <v>0</v>
      </c>
      <c r="I190" s="438">
        <f t="shared" si="138"/>
        <v>0</v>
      </c>
      <c r="J190" s="451">
        <f t="shared" si="122"/>
        <v>0</v>
      </c>
      <c r="K190" s="438">
        <f t="shared" ref="K190:M190" si="139">SUM(K191:K200)</f>
        <v>0</v>
      </c>
      <c r="L190" s="438">
        <f t="shared" si="139"/>
        <v>0</v>
      </c>
      <c r="M190" s="438">
        <f t="shared" si="139"/>
        <v>0</v>
      </c>
      <c r="N190" s="438">
        <f t="shared" si="138"/>
        <v>0</v>
      </c>
      <c r="O190" s="438">
        <f t="shared" si="138"/>
        <v>0</v>
      </c>
      <c r="P190" s="438">
        <f t="shared" si="138"/>
        <v>0</v>
      </c>
      <c r="Q190" s="438">
        <f t="shared" si="138"/>
        <v>0</v>
      </c>
      <c r="R190" s="438">
        <f t="shared" si="138"/>
        <v>0</v>
      </c>
      <c r="S190" s="438">
        <f t="shared" si="138"/>
        <v>0</v>
      </c>
      <c r="T190" s="438">
        <f t="shared" si="138"/>
        <v>0</v>
      </c>
      <c r="U190" s="438">
        <f t="shared" si="138"/>
        <v>0</v>
      </c>
      <c r="V190" s="438">
        <f t="shared" si="138"/>
        <v>0</v>
      </c>
      <c r="W190" s="452" t="s">
        <v>43</v>
      </c>
      <c r="X190" s="438">
        <f t="shared" ref="X190:AF190" si="140">SUM(X191:X200)</f>
        <v>0</v>
      </c>
      <c r="Y190" s="438">
        <f t="shared" si="140"/>
        <v>0</v>
      </c>
      <c r="Z190" s="438">
        <f t="shared" si="140"/>
        <v>0</v>
      </c>
      <c r="AA190" s="438">
        <f t="shared" si="140"/>
        <v>0</v>
      </c>
      <c r="AB190" s="438">
        <f t="shared" si="140"/>
        <v>0</v>
      </c>
      <c r="AC190" s="438">
        <f t="shared" si="140"/>
        <v>0</v>
      </c>
      <c r="AD190" s="438">
        <f t="shared" si="140"/>
        <v>0</v>
      </c>
      <c r="AE190" s="438">
        <f t="shared" si="140"/>
        <v>0</v>
      </c>
      <c r="AF190" s="438">
        <f t="shared" si="140"/>
        <v>0</v>
      </c>
      <c r="AH190" s="417">
        <f t="shared" si="92"/>
        <v>0</v>
      </c>
      <c r="AI190" s="417">
        <f t="shared" si="93"/>
        <v>0</v>
      </c>
      <c r="AJ190" s="511">
        <f t="shared" si="94"/>
        <v>0</v>
      </c>
      <c r="AK190" s="511">
        <f t="shared" si="95"/>
        <v>0</v>
      </c>
      <c r="AL190" s="417">
        <f t="shared" si="96"/>
        <v>0</v>
      </c>
      <c r="AM190" s="417">
        <f t="shared" si="97"/>
        <v>0</v>
      </c>
    </row>
    <row r="191" spans="2:39" hidden="1" outlineLevel="2" x14ac:dyDescent="0.3">
      <c r="B191" s="455"/>
      <c r="C191" s="468" t="s">
        <v>813</v>
      </c>
      <c r="D191" s="469" t="s">
        <v>814</v>
      </c>
      <c r="E191" s="460">
        <f t="shared" si="133"/>
        <v>0</v>
      </c>
      <c r="F191" s="460"/>
      <c r="G191" s="460"/>
      <c r="H191" s="460"/>
      <c r="I191" s="460"/>
      <c r="J191" s="451">
        <f t="shared" si="122"/>
        <v>0</v>
      </c>
      <c r="K191" s="460"/>
      <c r="L191" s="460"/>
      <c r="M191" s="460"/>
      <c r="N191" s="460"/>
      <c r="O191" s="460"/>
      <c r="P191" s="460"/>
      <c r="Q191" s="460"/>
      <c r="R191" s="460"/>
      <c r="S191" s="460"/>
      <c r="T191" s="460"/>
      <c r="U191" s="460"/>
      <c r="V191" s="467"/>
      <c r="W191" s="452" t="s">
        <v>43</v>
      </c>
      <c r="X191" s="460"/>
      <c r="Y191" s="460"/>
      <c r="Z191" s="460"/>
      <c r="AA191" s="460"/>
      <c r="AB191" s="460"/>
      <c r="AC191" s="460"/>
      <c r="AD191" s="460"/>
      <c r="AE191" s="460"/>
      <c r="AF191" s="460"/>
      <c r="AH191" s="417">
        <f t="shared" si="92"/>
        <v>0</v>
      </c>
      <c r="AI191" s="417">
        <f t="shared" si="93"/>
        <v>0</v>
      </c>
      <c r="AJ191" s="511">
        <f t="shared" si="94"/>
        <v>0</v>
      </c>
      <c r="AK191" s="511">
        <f t="shared" si="95"/>
        <v>0</v>
      </c>
      <c r="AL191" s="417">
        <f t="shared" si="96"/>
        <v>0</v>
      </c>
      <c r="AM191" s="417">
        <f t="shared" si="97"/>
        <v>0</v>
      </c>
    </row>
    <row r="192" spans="2:39" hidden="1" outlineLevel="2" x14ac:dyDescent="0.3">
      <c r="B192" s="455"/>
      <c r="C192" s="468" t="s">
        <v>815</v>
      </c>
      <c r="D192" s="469" t="s">
        <v>816</v>
      </c>
      <c r="E192" s="460">
        <f t="shared" si="133"/>
        <v>0</v>
      </c>
      <c r="F192" s="460"/>
      <c r="G192" s="460"/>
      <c r="H192" s="460"/>
      <c r="I192" s="460"/>
      <c r="J192" s="451">
        <f t="shared" si="122"/>
        <v>0</v>
      </c>
      <c r="K192" s="460"/>
      <c r="L192" s="460"/>
      <c r="M192" s="460"/>
      <c r="N192" s="460"/>
      <c r="O192" s="460"/>
      <c r="P192" s="460"/>
      <c r="Q192" s="460"/>
      <c r="R192" s="460"/>
      <c r="S192" s="460"/>
      <c r="T192" s="460"/>
      <c r="U192" s="460"/>
      <c r="V192" s="467"/>
      <c r="W192" s="452" t="s">
        <v>43</v>
      </c>
      <c r="X192" s="460"/>
      <c r="Y192" s="460"/>
      <c r="Z192" s="460"/>
      <c r="AA192" s="460"/>
      <c r="AB192" s="460"/>
      <c r="AC192" s="460"/>
      <c r="AD192" s="460"/>
      <c r="AE192" s="460"/>
      <c r="AF192" s="460"/>
      <c r="AH192" s="417">
        <f t="shared" si="92"/>
        <v>0</v>
      </c>
      <c r="AI192" s="417">
        <f t="shared" si="93"/>
        <v>0</v>
      </c>
      <c r="AJ192" s="511">
        <f t="shared" si="94"/>
        <v>0</v>
      </c>
      <c r="AK192" s="511">
        <f t="shared" si="95"/>
        <v>0</v>
      </c>
      <c r="AL192" s="417">
        <f t="shared" si="96"/>
        <v>0</v>
      </c>
      <c r="AM192" s="417">
        <f t="shared" si="97"/>
        <v>0</v>
      </c>
    </row>
    <row r="193" spans="2:39" hidden="1" outlineLevel="2" x14ac:dyDescent="0.3">
      <c r="B193" s="455"/>
      <c r="C193" s="468" t="s">
        <v>817</v>
      </c>
      <c r="D193" s="469" t="s">
        <v>818</v>
      </c>
      <c r="E193" s="460">
        <f t="shared" si="133"/>
        <v>0</v>
      </c>
      <c r="F193" s="460"/>
      <c r="G193" s="460"/>
      <c r="H193" s="460"/>
      <c r="I193" s="460"/>
      <c r="J193" s="451">
        <f t="shared" si="122"/>
        <v>0</v>
      </c>
      <c r="K193" s="460"/>
      <c r="L193" s="460"/>
      <c r="M193" s="460"/>
      <c r="N193" s="460"/>
      <c r="O193" s="460"/>
      <c r="P193" s="460"/>
      <c r="Q193" s="460"/>
      <c r="R193" s="460"/>
      <c r="S193" s="460"/>
      <c r="T193" s="460"/>
      <c r="U193" s="460"/>
      <c r="V193" s="467"/>
      <c r="W193" s="452" t="s">
        <v>43</v>
      </c>
      <c r="X193" s="460"/>
      <c r="Y193" s="460"/>
      <c r="Z193" s="460"/>
      <c r="AA193" s="460"/>
      <c r="AB193" s="460"/>
      <c r="AC193" s="460"/>
      <c r="AD193" s="460"/>
      <c r="AE193" s="460"/>
      <c r="AF193" s="460"/>
      <c r="AH193" s="417">
        <f t="shared" si="92"/>
        <v>0</v>
      </c>
      <c r="AI193" s="417">
        <f t="shared" si="93"/>
        <v>0</v>
      </c>
      <c r="AJ193" s="511">
        <f t="shared" si="94"/>
        <v>0</v>
      </c>
      <c r="AK193" s="511">
        <f t="shared" si="95"/>
        <v>0</v>
      </c>
      <c r="AL193" s="417">
        <f t="shared" si="96"/>
        <v>0</v>
      </c>
      <c r="AM193" s="417">
        <f t="shared" si="97"/>
        <v>0</v>
      </c>
    </row>
    <row r="194" spans="2:39" hidden="1" outlineLevel="2" x14ac:dyDescent="0.3">
      <c r="B194" s="455"/>
      <c r="C194" s="468" t="s">
        <v>819</v>
      </c>
      <c r="D194" s="469" t="s">
        <v>820</v>
      </c>
      <c r="E194" s="460">
        <f t="shared" si="133"/>
        <v>0</v>
      </c>
      <c r="F194" s="460"/>
      <c r="G194" s="460"/>
      <c r="H194" s="460"/>
      <c r="I194" s="460"/>
      <c r="J194" s="451">
        <f t="shared" si="122"/>
        <v>0</v>
      </c>
      <c r="K194" s="460"/>
      <c r="L194" s="460"/>
      <c r="M194" s="460"/>
      <c r="N194" s="460"/>
      <c r="O194" s="460"/>
      <c r="P194" s="460"/>
      <c r="Q194" s="460"/>
      <c r="R194" s="460"/>
      <c r="S194" s="460"/>
      <c r="T194" s="460"/>
      <c r="U194" s="460"/>
      <c r="V194" s="467"/>
      <c r="W194" s="452" t="s">
        <v>43</v>
      </c>
      <c r="X194" s="460"/>
      <c r="Y194" s="460"/>
      <c r="Z194" s="460"/>
      <c r="AA194" s="460"/>
      <c r="AB194" s="460"/>
      <c r="AC194" s="460"/>
      <c r="AD194" s="460"/>
      <c r="AE194" s="460"/>
      <c r="AF194" s="460"/>
      <c r="AH194" s="417">
        <f t="shared" si="92"/>
        <v>0</v>
      </c>
      <c r="AI194" s="417">
        <f t="shared" si="93"/>
        <v>0</v>
      </c>
      <c r="AJ194" s="511">
        <f t="shared" si="94"/>
        <v>0</v>
      </c>
      <c r="AK194" s="511">
        <f t="shared" si="95"/>
        <v>0</v>
      </c>
      <c r="AL194" s="417">
        <f t="shared" si="96"/>
        <v>0</v>
      </c>
      <c r="AM194" s="417">
        <f t="shared" si="97"/>
        <v>0</v>
      </c>
    </row>
    <row r="195" spans="2:39" hidden="1" outlineLevel="2" x14ac:dyDescent="0.3">
      <c r="B195" s="455"/>
      <c r="C195" s="468" t="s">
        <v>821</v>
      </c>
      <c r="D195" s="469" t="s">
        <v>822</v>
      </c>
      <c r="E195" s="460">
        <f t="shared" si="133"/>
        <v>0</v>
      </c>
      <c r="F195" s="460"/>
      <c r="G195" s="460"/>
      <c r="H195" s="460"/>
      <c r="I195" s="460"/>
      <c r="J195" s="451">
        <f t="shared" si="122"/>
        <v>0</v>
      </c>
      <c r="K195" s="460"/>
      <c r="L195" s="460"/>
      <c r="M195" s="460"/>
      <c r="N195" s="460"/>
      <c r="O195" s="460"/>
      <c r="P195" s="460"/>
      <c r="Q195" s="460"/>
      <c r="R195" s="460"/>
      <c r="S195" s="460"/>
      <c r="T195" s="460"/>
      <c r="U195" s="460"/>
      <c r="V195" s="467"/>
      <c r="W195" s="452"/>
      <c r="X195" s="460"/>
      <c r="Y195" s="460"/>
      <c r="Z195" s="460"/>
      <c r="AA195" s="460"/>
      <c r="AB195" s="460"/>
      <c r="AC195" s="460"/>
      <c r="AD195" s="460"/>
      <c r="AE195" s="460"/>
      <c r="AF195" s="460"/>
      <c r="AH195" s="417">
        <f t="shared" si="92"/>
        <v>0</v>
      </c>
      <c r="AI195" s="417">
        <f t="shared" si="93"/>
        <v>0</v>
      </c>
      <c r="AJ195" s="511">
        <f t="shared" si="94"/>
        <v>0</v>
      </c>
      <c r="AK195" s="511">
        <f t="shared" si="95"/>
        <v>0</v>
      </c>
      <c r="AL195" s="417">
        <f t="shared" si="96"/>
        <v>0</v>
      </c>
      <c r="AM195" s="417">
        <f t="shared" si="97"/>
        <v>0</v>
      </c>
    </row>
    <row r="196" spans="2:39" hidden="1" outlineLevel="2" x14ac:dyDescent="0.3">
      <c r="B196" s="471"/>
      <c r="C196" s="468" t="s">
        <v>823</v>
      </c>
      <c r="D196" s="469" t="s">
        <v>824</v>
      </c>
      <c r="E196" s="460">
        <f t="shared" si="133"/>
        <v>0</v>
      </c>
      <c r="F196" s="460"/>
      <c r="G196" s="460"/>
      <c r="H196" s="460"/>
      <c r="I196" s="460"/>
      <c r="J196" s="451">
        <f t="shared" si="122"/>
        <v>0</v>
      </c>
      <c r="K196" s="460"/>
      <c r="L196" s="460"/>
      <c r="M196" s="460"/>
      <c r="N196" s="460"/>
      <c r="O196" s="460"/>
      <c r="P196" s="460"/>
      <c r="Q196" s="460"/>
      <c r="R196" s="460"/>
      <c r="S196" s="460"/>
      <c r="T196" s="460"/>
      <c r="U196" s="460"/>
      <c r="V196" s="467"/>
      <c r="W196" s="452" t="s">
        <v>43</v>
      </c>
      <c r="X196" s="460"/>
      <c r="Y196" s="460"/>
      <c r="Z196" s="460"/>
      <c r="AA196" s="460"/>
      <c r="AB196" s="460"/>
      <c r="AC196" s="460"/>
      <c r="AD196" s="460"/>
      <c r="AE196" s="460"/>
      <c r="AF196" s="460"/>
      <c r="AH196" s="417">
        <f t="shared" si="92"/>
        <v>0</v>
      </c>
      <c r="AI196" s="417">
        <f t="shared" si="93"/>
        <v>0</v>
      </c>
      <c r="AJ196" s="511">
        <f t="shared" si="94"/>
        <v>0</v>
      </c>
      <c r="AK196" s="511">
        <f t="shared" si="95"/>
        <v>0</v>
      </c>
      <c r="AL196" s="417">
        <f t="shared" si="96"/>
        <v>0</v>
      </c>
      <c r="AM196" s="417">
        <f t="shared" si="97"/>
        <v>0</v>
      </c>
    </row>
    <row r="197" spans="2:39" hidden="1" outlineLevel="2" x14ac:dyDescent="0.3">
      <c r="B197" s="471"/>
      <c r="C197" s="468" t="s">
        <v>825</v>
      </c>
      <c r="D197" s="469" t="s">
        <v>826</v>
      </c>
      <c r="E197" s="460">
        <f t="shared" si="133"/>
        <v>0</v>
      </c>
      <c r="F197" s="460"/>
      <c r="G197" s="460"/>
      <c r="H197" s="460"/>
      <c r="I197" s="460"/>
      <c r="J197" s="451">
        <f t="shared" si="122"/>
        <v>0</v>
      </c>
      <c r="K197" s="460"/>
      <c r="L197" s="460"/>
      <c r="M197" s="460"/>
      <c r="N197" s="460"/>
      <c r="O197" s="460"/>
      <c r="P197" s="460"/>
      <c r="Q197" s="460"/>
      <c r="R197" s="460"/>
      <c r="S197" s="460"/>
      <c r="T197" s="460"/>
      <c r="U197" s="460"/>
      <c r="V197" s="467"/>
      <c r="W197" s="452" t="s">
        <v>43</v>
      </c>
      <c r="X197" s="460"/>
      <c r="Y197" s="460"/>
      <c r="Z197" s="460"/>
      <c r="AA197" s="460"/>
      <c r="AB197" s="460"/>
      <c r="AC197" s="460"/>
      <c r="AD197" s="460"/>
      <c r="AE197" s="460"/>
      <c r="AF197" s="460"/>
      <c r="AH197" s="417">
        <f t="shared" si="92"/>
        <v>0</v>
      </c>
      <c r="AI197" s="417">
        <f t="shared" si="93"/>
        <v>0</v>
      </c>
      <c r="AJ197" s="511">
        <f t="shared" si="94"/>
        <v>0</v>
      </c>
      <c r="AK197" s="511">
        <f t="shared" si="95"/>
        <v>0</v>
      </c>
      <c r="AL197" s="417">
        <f t="shared" si="96"/>
        <v>0</v>
      </c>
      <c r="AM197" s="417">
        <f t="shared" si="97"/>
        <v>0</v>
      </c>
    </row>
    <row r="198" spans="2:39" hidden="1" outlineLevel="2" x14ac:dyDescent="0.3">
      <c r="B198" s="471"/>
      <c r="C198" s="476" t="s">
        <v>827</v>
      </c>
      <c r="D198" s="469" t="s">
        <v>828</v>
      </c>
      <c r="E198" s="460">
        <f t="shared" si="133"/>
        <v>0</v>
      </c>
      <c r="F198" s="460"/>
      <c r="G198" s="460"/>
      <c r="H198" s="460"/>
      <c r="I198" s="460"/>
      <c r="J198" s="451">
        <f t="shared" si="122"/>
        <v>0</v>
      </c>
      <c r="K198" s="460"/>
      <c r="L198" s="460"/>
      <c r="M198" s="460"/>
      <c r="N198" s="460"/>
      <c r="O198" s="460"/>
      <c r="P198" s="460"/>
      <c r="Q198" s="460"/>
      <c r="R198" s="460"/>
      <c r="S198" s="460"/>
      <c r="T198" s="460"/>
      <c r="U198" s="460"/>
      <c r="V198" s="467"/>
      <c r="W198" s="452" t="s">
        <v>43</v>
      </c>
      <c r="X198" s="460"/>
      <c r="Y198" s="460"/>
      <c r="Z198" s="460"/>
      <c r="AA198" s="460"/>
      <c r="AB198" s="460"/>
      <c r="AC198" s="460"/>
      <c r="AD198" s="460"/>
      <c r="AE198" s="460"/>
      <c r="AF198" s="460"/>
      <c r="AH198" s="417">
        <f t="shared" si="92"/>
        <v>0</v>
      </c>
      <c r="AI198" s="417">
        <f t="shared" si="93"/>
        <v>0</v>
      </c>
      <c r="AJ198" s="511">
        <f t="shared" si="94"/>
        <v>0</v>
      </c>
      <c r="AK198" s="511">
        <f t="shared" si="95"/>
        <v>0</v>
      </c>
      <c r="AL198" s="417">
        <f t="shared" si="96"/>
        <v>0</v>
      </c>
      <c r="AM198" s="417">
        <f t="shared" si="97"/>
        <v>0</v>
      </c>
    </row>
    <row r="199" spans="2:39" hidden="1" outlineLevel="2" x14ac:dyDescent="0.3">
      <c r="B199" s="471"/>
      <c r="C199" s="476" t="s">
        <v>829</v>
      </c>
      <c r="D199" s="469" t="s">
        <v>830</v>
      </c>
      <c r="E199" s="460">
        <f t="shared" si="133"/>
        <v>0</v>
      </c>
      <c r="F199" s="460"/>
      <c r="G199" s="460"/>
      <c r="H199" s="460"/>
      <c r="I199" s="460"/>
      <c r="J199" s="451">
        <f t="shared" si="122"/>
        <v>0</v>
      </c>
      <c r="K199" s="460"/>
      <c r="L199" s="460"/>
      <c r="M199" s="460"/>
      <c r="N199" s="460"/>
      <c r="O199" s="460"/>
      <c r="P199" s="460"/>
      <c r="Q199" s="460"/>
      <c r="R199" s="460"/>
      <c r="S199" s="460"/>
      <c r="T199" s="460"/>
      <c r="U199" s="460"/>
      <c r="V199" s="467"/>
      <c r="W199" s="452" t="s">
        <v>43</v>
      </c>
      <c r="X199" s="460"/>
      <c r="Y199" s="460"/>
      <c r="Z199" s="460"/>
      <c r="AA199" s="460"/>
      <c r="AB199" s="460"/>
      <c r="AC199" s="460"/>
      <c r="AD199" s="460"/>
      <c r="AE199" s="460"/>
      <c r="AF199" s="460"/>
      <c r="AH199" s="417">
        <f t="shared" si="92"/>
        <v>0</v>
      </c>
      <c r="AI199" s="417">
        <f t="shared" si="93"/>
        <v>0</v>
      </c>
      <c r="AJ199" s="511">
        <f t="shared" si="94"/>
        <v>0</v>
      </c>
      <c r="AK199" s="511">
        <f t="shared" si="95"/>
        <v>0</v>
      </c>
      <c r="AL199" s="417">
        <f t="shared" si="96"/>
        <v>0</v>
      </c>
      <c r="AM199" s="417">
        <f t="shared" si="97"/>
        <v>0</v>
      </c>
    </row>
    <row r="200" spans="2:39" hidden="1" outlineLevel="2" x14ac:dyDescent="0.3">
      <c r="B200" s="471"/>
      <c r="C200" s="476" t="s">
        <v>831</v>
      </c>
      <c r="D200" s="469" t="s">
        <v>832</v>
      </c>
      <c r="E200" s="460">
        <f t="shared" si="133"/>
        <v>0</v>
      </c>
      <c r="F200" s="460"/>
      <c r="G200" s="460"/>
      <c r="H200" s="460"/>
      <c r="I200" s="460"/>
      <c r="J200" s="451">
        <f t="shared" si="122"/>
        <v>0</v>
      </c>
      <c r="K200" s="460"/>
      <c r="L200" s="460"/>
      <c r="M200" s="460"/>
      <c r="N200" s="460"/>
      <c r="O200" s="460"/>
      <c r="P200" s="460"/>
      <c r="Q200" s="460"/>
      <c r="R200" s="460"/>
      <c r="S200" s="460"/>
      <c r="T200" s="460"/>
      <c r="U200" s="460"/>
      <c r="V200" s="467"/>
      <c r="W200" s="452"/>
      <c r="X200" s="460"/>
      <c r="Y200" s="460"/>
      <c r="Z200" s="460"/>
      <c r="AA200" s="460"/>
      <c r="AB200" s="460"/>
      <c r="AC200" s="460"/>
      <c r="AD200" s="460"/>
      <c r="AE200" s="460"/>
      <c r="AF200" s="460"/>
      <c r="AH200" s="417">
        <f t="shared" si="92"/>
        <v>0</v>
      </c>
      <c r="AI200" s="417">
        <f t="shared" si="93"/>
        <v>0</v>
      </c>
      <c r="AJ200" s="511">
        <f t="shared" si="94"/>
        <v>0</v>
      </c>
      <c r="AK200" s="511">
        <f t="shared" si="95"/>
        <v>0</v>
      </c>
      <c r="AL200" s="417">
        <f t="shared" si="96"/>
        <v>0</v>
      </c>
      <c r="AM200" s="417">
        <f t="shared" si="97"/>
        <v>0</v>
      </c>
    </row>
    <row r="201" spans="2:39" s="443" customFormat="1" ht="51.75" customHeight="1" collapsed="1" x14ac:dyDescent="0.3">
      <c r="B201" s="1525" t="s">
        <v>960</v>
      </c>
      <c r="C201" s="1526"/>
      <c r="D201" s="488">
        <v>56</v>
      </c>
      <c r="E201" s="460">
        <f t="shared" si="133"/>
        <v>0</v>
      </c>
      <c r="F201" s="438">
        <f>SUM(F202+F206)</f>
        <v>0</v>
      </c>
      <c r="G201" s="438">
        <f t="shared" ref="G201:V201" si="141">SUM(G202+G206+G238)</f>
        <v>0</v>
      </c>
      <c r="H201" s="438">
        <f t="shared" si="141"/>
        <v>0</v>
      </c>
      <c r="I201" s="438">
        <f t="shared" si="141"/>
        <v>0</v>
      </c>
      <c r="J201" s="451">
        <f t="shared" si="122"/>
        <v>0</v>
      </c>
      <c r="K201" s="438">
        <f t="shared" ref="K201:M201" si="142">SUM(K202+K206+K238)</f>
        <v>0</v>
      </c>
      <c r="L201" s="438">
        <f t="shared" si="142"/>
        <v>0</v>
      </c>
      <c r="M201" s="438">
        <f t="shared" si="142"/>
        <v>0</v>
      </c>
      <c r="N201" s="438">
        <f t="shared" si="141"/>
        <v>0</v>
      </c>
      <c r="O201" s="438">
        <f t="shared" si="141"/>
        <v>0</v>
      </c>
      <c r="P201" s="438">
        <f t="shared" si="141"/>
        <v>0</v>
      </c>
      <c r="Q201" s="438">
        <f t="shared" si="141"/>
        <v>0</v>
      </c>
      <c r="R201" s="438">
        <f t="shared" si="141"/>
        <v>0</v>
      </c>
      <c r="S201" s="438">
        <f t="shared" si="141"/>
        <v>0</v>
      </c>
      <c r="T201" s="438">
        <f t="shared" si="141"/>
        <v>0</v>
      </c>
      <c r="U201" s="438">
        <f t="shared" si="141"/>
        <v>0</v>
      </c>
      <c r="V201" s="438">
        <f t="shared" si="141"/>
        <v>0</v>
      </c>
      <c r="W201" s="441"/>
      <c r="X201" s="438">
        <f t="shared" ref="X201:AF201" si="143">SUM(X202+X206+X238)</f>
        <v>0</v>
      </c>
      <c r="Y201" s="438">
        <f t="shared" si="143"/>
        <v>0</v>
      </c>
      <c r="Z201" s="438">
        <f t="shared" si="143"/>
        <v>0</v>
      </c>
      <c r="AA201" s="438">
        <f t="shared" si="143"/>
        <v>0</v>
      </c>
      <c r="AB201" s="438">
        <f t="shared" si="143"/>
        <v>0</v>
      </c>
      <c r="AC201" s="438">
        <f t="shared" si="143"/>
        <v>0</v>
      </c>
      <c r="AD201" s="438">
        <f t="shared" si="143"/>
        <v>0</v>
      </c>
      <c r="AE201" s="438">
        <f t="shared" si="143"/>
        <v>0</v>
      </c>
      <c r="AF201" s="438">
        <f t="shared" si="143"/>
        <v>0</v>
      </c>
      <c r="AH201" s="417">
        <f t="shared" si="92"/>
        <v>0</v>
      </c>
      <c r="AI201" s="417">
        <f t="shared" si="93"/>
        <v>0</v>
      </c>
      <c r="AJ201" s="511">
        <f t="shared" si="94"/>
        <v>0</v>
      </c>
      <c r="AK201" s="511">
        <f t="shared" si="95"/>
        <v>0</v>
      </c>
      <c r="AL201" s="417">
        <f t="shared" si="96"/>
        <v>0</v>
      </c>
      <c r="AM201" s="417">
        <f t="shared" si="97"/>
        <v>0</v>
      </c>
    </row>
    <row r="202" spans="2:39" ht="15" hidden="1" customHeight="1" outlineLevel="1" x14ac:dyDescent="0.3">
      <c r="B202" s="1539" t="s">
        <v>833</v>
      </c>
      <c r="C202" s="1540"/>
      <c r="D202" s="469" t="s">
        <v>834</v>
      </c>
      <c r="E202" s="460">
        <f t="shared" si="133"/>
        <v>0</v>
      </c>
      <c r="F202" s="460">
        <f>SUM(F203:F205)</f>
        <v>0</v>
      </c>
      <c r="G202" s="460">
        <f t="shared" ref="G202:V202" si="144">SUM(G203:G205)</f>
        <v>0</v>
      </c>
      <c r="H202" s="460">
        <f t="shared" si="144"/>
        <v>0</v>
      </c>
      <c r="I202" s="460">
        <f t="shared" si="144"/>
        <v>0</v>
      </c>
      <c r="J202" s="451">
        <f t="shared" si="122"/>
        <v>0</v>
      </c>
      <c r="K202" s="460">
        <f t="shared" ref="K202:M202" si="145">SUM(K203:K205)</f>
        <v>0</v>
      </c>
      <c r="L202" s="460">
        <f t="shared" si="145"/>
        <v>0</v>
      </c>
      <c r="M202" s="460">
        <f t="shared" si="145"/>
        <v>0</v>
      </c>
      <c r="N202" s="460">
        <f t="shared" si="144"/>
        <v>0</v>
      </c>
      <c r="O202" s="460">
        <f t="shared" si="144"/>
        <v>0</v>
      </c>
      <c r="P202" s="460">
        <f t="shared" si="144"/>
        <v>0</v>
      </c>
      <c r="Q202" s="460">
        <f t="shared" si="144"/>
        <v>0</v>
      </c>
      <c r="R202" s="460">
        <f t="shared" si="144"/>
        <v>0</v>
      </c>
      <c r="S202" s="460">
        <f t="shared" si="144"/>
        <v>0</v>
      </c>
      <c r="T202" s="460">
        <f t="shared" si="144"/>
        <v>0</v>
      </c>
      <c r="U202" s="460">
        <f t="shared" si="144"/>
        <v>0</v>
      </c>
      <c r="V202" s="460">
        <f t="shared" si="144"/>
        <v>0</v>
      </c>
      <c r="W202" s="452" t="s">
        <v>43</v>
      </c>
      <c r="X202" s="460">
        <f t="shared" ref="X202:AF202" si="146">SUM(X203:X205)</f>
        <v>0</v>
      </c>
      <c r="Y202" s="460">
        <f t="shared" si="146"/>
        <v>0</v>
      </c>
      <c r="Z202" s="460">
        <f t="shared" si="146"/>
        <v>0</v>
      </c>
      <c r="AA202" s="460">
        <f t="shared" si="146"/>
        <v>0</v>
      </c>
      <c r="AB202" s="460">
        <f t="shared" si="146"/>
        <v>0</v>
      </c>
      <c r="AC202" s="460">
        <f t="shared" si="146"/>
        <v>0</v>
      </c>
      <c r="AD202" s="460">
        <f t="shared" si="146"/>
        <v>0</v>
      </c>
      <c r="AE202" s="460">
        <f t="shared" si="146"/>
        <v>0</v>
      </c>
      <c r="AF202" s="460">
        <f t="shared" si="146"/>
        <v>0</v>
      </c>
      <c r="AH202" s="417">
        <f t="shared" si="92"/>
        <v>0</v>
      </c>
      <c r="AI202" s="417">
        <f t="shared" si="93"/>
        <v>0</v>
      </c>
      <c r="AJ202" s="511">
        <f t="shared" si="94"/>
        <v>0</v>
      </c>
      <c r="AK202" s="511">
        <f t="shared" si="95"/>
        <v>0</v>
      </c>
      <c r="AL202" s="417">
        <f t="shared" si="96"/>
        <v>0</v>
      </c>
      <c r="AM202" s="417">
        <f t="shared" si="97"/>
        <v>0</v>
      </c>
    </row>
    <row r="203" spans="2:39" hidden="1" outlineLevel="2" x14ac:dyDescent="0.3">
      <c r="B203" s="478"/>
      <c r="C203" s="489" t="s">
        <v>835</v>
      </c>
      <c r="D203" s="490" t="s">
        <v>836</v>
      </c>
      <c r="E203" s="460">
        <f t="shared" si="133"/>
        <v>0</v>
      </c>
      <c r="F203" s="460"/>
      <c r="G203" s="460"/>
      <c r="H203" s="460"/>
      <c r="I203" s="460"/>
      <c r="J203" s="451">
        <f t="shared" si="122"/>
        <v>0</v>
      </c>
      <c r="K203" s="460"/>
      <c r="L203" s="460"/>
      <c r="M203" s="460"/>
      <c r="N203" s="460"/>
      <c r="O203" s="460"/>
      <c r="P203" s="460"/>
      <c r="Q203" s="460"/>
      <c r="R203" s="460"/>
      <c r="S203" s="460"/>
      <c r="T203" s="460"/>
      <c r="U203" s="460"/>
      <c r="V203" s="467"/>
      <c r="W203" s="452" t="s">
        <v>43</v>
      </c>
      <c r="X203" s="460"/>
      <c r="Y203" s="460"/>
      <c r="Z203" s="460"/>
      <c r="AA203" s="460"/>
      <c r="AB203" s="460"/>
      <c r="AC203" s="460"/>
      <c r="AD203" s="460"/>
      <c r="AE203" s="460"/>
      <c r="AF203" s="460"/>
      <c r="AH203" s="417">
        <f t="shared" si="92"/>
        <v>0</v>
      </c>
      <c r="AI203" s="417">
        <f t="shared" si="93"/>
        <v>0</v>
      </c>
      <c r="AJ203" s="511">
        <f t="shared" si="94"/>
        <v>0</v>
      </c>
      <c r="AK203" s="511">
        <f t="shared" si="95"/>
        <v>0</v>
      </c>
      <c r="AL203" s="417">
        <f t="shared" si="96"/>
        <v>0</v>
      </c>
      <c r="AM203" s="417">
        <f t="shared" si="97"/>
        <v>0</v>
      </c>
    </row>
    <row r="204" spans="2:39" hidden="1" outlineLevel="2" x14ac:dyDescent="0.3">
      <c r="B204" s="478"/>
      <c r="C204" s="489" t="s">
        <v>837</v>
      </c>
      <c r="D204" s="490" t="s">
        <v>838</v>
      </c>
      <c r="E204" s="460">
        <f t="shared" si="133"/>
        <v>0</v>
      </c>
      <c r="F204" s="460"/>
      <c r="G204" s="460"/>
      <c r="H204" s="460"/>
      <c r="I204" s="460"/>
      <c r="J204" s="451">
        <f t="shared" si="122"/>
        <v>0</v>
      </c>
      <c r="K204" s="460"/>
      <c r="L204" s="460"/>
      <c r="M204" s="460"/>
      <c r="N204" s="460"/>
      <c r="O204" s="460"/>
      <c r="P204" s="460"/>
      <c r="Q204" s="460"/>
      <c r="R204" s="460"/>
      <c r="S204" s="460"/>
      <c r="T204" s="460"/>
      <c r="U204" s="460"/>
      <c r="V204" s="467"/>
      <c r="W204" s="452" t="s">
        <v>43</v>
      </c>
      <c r="X204" s="460"/>
      <c r="Y204" s="460"/>
      <c r="Z204" s="460"/>
      <c r="AA204" s="460"/>
      <c r="AB204" s="460"/>
      <c r="AC204" s="460"/>
      <c r="AD204" s="460"/>
      <c r="AE204" s="460"/>
      <c r="AF204" s="460"/>
      <c r="AH204" s="417">
        <f t="shared" si="92"/>
        <v>0</v>
      </c>
      <c r="AI204" s="417">
        <f t="shared" si="93"/>
        <v>0</v>
      </c>
      <c r="AJ204" s="511">
        <f t="shared" si="94"/>
        <v>0</v>
      </c>
      <c r="AK204" s="511">
        <f t="shared" si="95"/>
        <v>0</v>
      </c>
      <c r="AL204" s="417">
        <f t="shared" si="96"/>
        <v>0</v>
      </c>
      <c r="AM204" s="417">
        <f t="shared" si="97"/>
        <v>0</v>
      </c>
    </row>
    <row r="205" spans="2:39" hidden="1" outlineLevel="2" x14ac:dyDescent="0.3">
      <c r="B205" s="478"/>
      <c r="C205" s="489" t="s">
        <v>839</v>
      </c>
      <c r="D205" s="490" t="s">
        <v>840</v>
      </c>
      <c r="E205" s="460">
        <f t="shared" si="133"/>
        <v>0</v>
      </c>
      <c r="F205" s="460"/>
      <c r="G205" s="460"/>
      <c r="H205" s="460"/>
      <c r="I205" s="460"/>
      <c r="J205" s="451">
        <f t="shared" si="122"/>
        <v>0</v>
      </c>
      <c r="K205" s="460"/>
      <c r="L205" s="460"/>
      <c r="M205" s="460"/>
      <c r="N205" s="460"/>
      <c r="O205" s="460"/>
      <c r="P205" s="460"/>
      <c r="Q205" s="460"/>
      <c r="R205" s="460"/>
      <c r="S205" s="460"/>
      <c r="T205" s="460"/>
      <c r="U205" s="460"/>
      <c r="V205" s="467"/>
      <c r="W205" s="452" t="s">
        <v>43</v>
      </c>
      <c r="X205" s="460"/>
      <c r="Y205" s="460"/>
      <c r="Z205" s="460"/>
      <c r="AA205" s="460"/>
      <c r="AB205" s="460"/>
      <c r="AC205" s="460"/>
      <c r="AD205" s="460"/>
      <c r="AE205" s="460"/>
      <c r="AF205" s="460"/>
      <c r="AH205" s="417">
        <f t="shared" si="92"/>
        <v>0</v>
      </c>
      <c r="AI205" s="417">
        <f t="shared" si="93"/>
        <v>0</v>
      </c>
      <c r="AJ205" s="511">
        <f t="shared" si="94"/>
        <v>0</v>
      </c>
      <c r="AK205" s="511">
        <f t="shared" si="95"/>
        <v>0</v>
      </c>
      <c r="AL205" s="417">
        <f t="shared" si="96"/>
        <v>0</v>
      </c>
      <c r="AM205" s="417">
        <f t="shared" si="97"/>
        <v>0</v>
      </c>
    </row>
    <row r="206" spans="2:39" ht="15" hidden="1" customHeight="1" outlineLevel="1" x14ac:dyDescent="0.3">
      <c r="B206" s="1533" t="s">
        <v>841</v>
      </c>
      <c r="C206" s="1534"/>
      <c r="D206" s="473" t="s">
        <v>842</v>
      </c>
      <c r="E206" s="460">
        <f t="shared" si="133"/>
        <v>0</v>
      </c>
      <c r="F206" s="438">
        <f>SUM(F207:F209)</f>
        <v>0</v>
      </c>
      <c r="G206" s="438">
        <f t="shared" ref="G206:V206" si="147">SUM(G207:G209)</f>
        <v>0</v>
      </c>
      <c r="H206" s="438">
        <f t="shared" si="147"/>
        <v>0</v>
      </c>
      <c r="I206" s="438">
        <f t="shared" si="147"/>
        <v>0</v>
      </c>
      <c r="J206" s="451">
        <f t="shared" si="122"/>
        <v>0</v>
      </c>
      <c r="K206" s="438">
        <f t="shared" ref="K206:M206" si="148">SUM(K207:K209)</f>
        <v>0</v>
      </c>
      <c r="L206" s="438">
        <f t="shared" si="148"/>
        <v>0</v>
      </c>
      <c r="M206" s="438">
        <f t="shared" si="148"/>
        <v>0</v>
      </c>
      <c r="N206" s="438">
        <f t="shared" si="147"/>
        <v>0</v>
      </c>
      <c r="O206" s="438">
        <f t="shared" si="147"/>
        <v>0</v>
      </c>
      <c r="P206" s="438">
        <f t="shared" si="147"/>
        <v>0</v>
      </c>
      <c r="Q206" s="438">
        <f t="shared" si="147"/>
        <v>0</v>
      </c>
      <c r="R206" s="438">
        <f t="shared" si="147"/>
        <v>0</v>
      </c>
      <c r="S206" s="438">
        <f t="shared" si="147"/>
        <v>0</v>
      </c>
      <c r="T206" s="438">
        <f t="shared" si="147"/>
        <v>0</v>
      </c>
      <c r="U206" s="438">
        <f t="shared" si="147"/>
        <v>0</v>
      </c>
      <c r="V206" s="438">
        <f t="shared" si="147"/>
        <v>0</v>
      </c>
      <c r="W206" s="452" t="s">
        <v>43</v>
      </c>
      <c r="X206" s="438">
        <f t="shared" ref="X206:AF206" si="149">SUM(X207:X209)</f>
        <v>0</v>
      </c>
      <c r="Y206" s="438">
        <f t="shared" si="149"/>
        <v>0</v>
      </c>
      <c r="Z206" s="438">
        <f t="shared" si="149"/>
        <v>0</v>
      </c>
      <c r="AA206" s="438">
        <f t="shared" si="149"/>
        <v>0</v>
      </c>
      <c r="AB206" s="438">
        <f t="shared" si="149"/>
        <v>0</v>
      </c>
      <c r="AC206" s="438">
        <f t="shared" si="149"/>
        <v>0</v>
      </c>
      <c r="AD206" s="438">
        <f t="shared" si="149"/>
        <v>0</v>
      </c>
      <c r="AE206" s="438">
        <f t="shared" si="149"/>
        <v>0</v>
      </c>
      <c r="AF206" s="438">
        <f t="shared" si="149"/>
        <v>0</v>
      </c>
      <c r="AH206" s="417">
        <f t="shared" ref="AH206:AH269" si="150">E206/10</f>
        <v>0</v>
      </c>
      <c r="AI206" s="417">
        <f t="shared" ref="AI206:AI269" si="151">AH206*12</f>
        <v>0</v>
      </c>
      <c r="AJ206" s="511">
        <f t="shared" ref="AJ206:AJ269" si="152">AF206</f>
        <v>0</v>
      </c>
      <c r="AK206" s="511">
        <f t="shared" ref="AK206:AK269" si="153">AI206+AJ206</f>
        <v>0</v>
      </c>
      <c r="AL206" s="417">
        <f t="shared" ref="AL206:AL269" si="154">AK206/1000</f>
        <v>0</v>
      </c>
      <c r="AM206" s="417">
        <f t="shared" ref="AM206:AM269" si="155">AL206*1.03</f>
        <v>0</v>
      </c>
    </row>
    <row r="207" spans="2:39" hidden="1" outlineLevel="2" x14ac:dyDescent="0.3">
      <c r="B207" s="478"/>
      <c r="C207" s="489" t="s">
        <v>835</v>
      </c>
      <c r="D207" s="490" t="s">
        <v>843</v>
      </c>
      <c r="E207" s="460">
        <f t="shared" si="133"/>
        <v>0</v>
      </c>
      <c r="F207" s="460"/>
      <c r="G207" s="460"/>
      <c r="H207" s="460"/>
      <c r="I207" s="460"/>
      <c r="J207" s="451">
        <f t="shared" si="122"/>
        <v>0</v>
      </c>
      <c r="K207" s="460"/>
      <c r="L207" s="460"/>
      <c r="M207" s="460"/>
      <c r="N207" s="460"/>
      <c r="O207" s="460"/>
      <c r="P207" s="460"/>
      <c r="Q207" s="460"/>
      <c r="R207" s="460"/>
      <c r="S207" s="460"/>
      <c r="T207" s="460"/>
      <c r="U207" s="460"/>
      <c r="V207" s="467"/>
      <c r="W207" s="452" t="s">
        <v>43</v>
      </c>
      <c r="X207" s="460"/>
      <c r="Y207" s="460"/>
      <c r="Z207" s="460"/>
      <c r="AA207" s="460"/>
      <c r="AB207" s="460"/>
      <c r="AC207" s="460"/>
      <c r="AD207" s="460"/>
      <c r="AE207" s="460"/>
      <c r="AF207" s="460"/>
      <c r="AH207" s="417">
        <f t="shared" si="150"/>
        <v>0</v>
      </c>
      <c r="AI207" s="417">
        <f t="shared" si="151"/>
        <v>0</v>
      </c>
      <c r="AJ207" s="511">
        <f t="shared" si="152"/>
        <v>0</v>
      </c>
      <c r="AK207" s="511">
        <f t="shared" si="153"/>
        <v>0</v>
      </c>
      <c r="AL207" s="417">
        <f t="shared" si="154"/>
        <v>0</v>
      </c>
      <c r="AM207" s="417">
        <f t="shared" si="155"/>
        <v>0</v>
      </c>
    </row>
    <row r="208" spans="2:39" hidden="1" outlineLevel="2" x14ac:dyDescent="0.3">
      <c r="B208" s="478"/>
      <c r="C208" s="489" t="s">
        <v>837</v>
      </c>
      <c r="D208" s="490" t="s">
        <v>844</v>
      </c>
      <c r="E208" s="460">
        <f t="shared" si="133"/>
        <v>0</v>
      </c>
      <c r="F208" s="438"/>
      <c r="G208" s="438"/>
      <c r="H208" s="438"/>
      <c r="I208" s="438"/>
      <c r="J208" s="451">
        <f t="shared" si="122"/>
        <v>0</v>
      </c>
      <c r="K208" s="438"/>
      <c r="L208" s="438"/>
      <c r="M208" s="438"/>
      <c r="N208" s="438"/>
      <c r="O208" s="438"/>
      <c r="P208" s="438"/>
      <c r="Q208" s="438"/>
      <c r="R208" s="438"/>
      <c r="S208" s="438"/>
      <c r="T208" s="438"/>
      <c r="U208" s="438"/>
      <c r="V208" s="438"/>
      <c r="W208" s="452" t="s">
        <v>43</v>
      </c>
      <c r="X208" s="438"/>
      <c r="Y208" s="438"/>
      <c r="Z208" s="438"/>
      <c r="AA208" s="438"/>
      <c r="AB208" s="438"/>
      <c r="AC208" s="438"/>
      <c r="AD208" s="438"/>
      <c r="AE208" s="438"/>
      <c r="AF208" s="438"/>
      <c r="AH208" s="417">
        <f t="shared" si="150"/>
        <v>0</v>
      </c>
      <c r="AI208" s="417">
        <f t="shared" si="151"/>
        <v>0</v>
      </c>
      <c r="AJ208" s="511">
        <f t="shared" si="152"/>
        <v>0</v>
      </c>
      <c r="AK208" s="511">
        <f t="shared" si="153"/>
        <v>0</v>
      </c>
      <c r="AL208" s="417">
        <f t="shared" si="154"/>
        <v>0</v>
      </c>
      <c r="AM208" s="417">
        <f t="shared" si="155"/>
        <v>0</v>
      </c>
    </row>
    <row r="209" spans="2:39" hidden="1" outlineLevel="2" x14ac:dyDescent="0.3">
      <c r="B209" s="478"/>
      <c r="C209" s="489" t="s">
        <v>845</v>
      </c>
      <c r="D209" s="490" t="s">
        <v>846</v>
      </c>
      <c r="E209" s="460">
        <f t="shared" si="133"/>
        <v>0</v>
      </c>
      <c r="F209" s="460"/>
      <c r="G209" s="460"/>
      <c r="H209" s="460"/>
      <c r="I209" s="460"/>
      <c r="J209" s="451">
        <f t="shared" si="122"/>
        <v>0</v>
      </c>
      <c r="K209" s="460"/>
      <c r="L209" s="460"/>
      <c r="M209" s="460"/>
      <c r="N209" s="460"/>
      <c r="O209" s="460"/>
      <c r="P209" s="460"/>
      <c r="Q209" s="460"/>
      <c r="R209" s="460"/>
      <c r="S209" s="460"/>
      <c r="T209" s="460"/>
      <c r="U209" s="460"/>
      <c r="V209" s="467"/>
      <c r="W209" s="452" t="s">
        <v>43</v>
      </c>
      <c r="X209" s="460"/>
      <c r="Y209" s="460"/>
      <c r="Z209" s="460"/>
      <c r="AA209" s="460"/>
      <c r="AB209" s="460"/>
      <c r="AC209" s="460"/>
      <c r="AD209" s="460"/>
      <c r="AE209" s="460"/>
      <c r="AF209" s="460"/>
      <c r="AH209" s="417">
        <f t="shared" si="150"/>
        <v>0</v>
      </c>
      <c r="AI209" s="417">
        <f t="shared" si="151"/>
        <v>0</v>
      </c>
      <c r="AJ209" s="511">
        <f t="shared" si="152"/>
        <v>0</v>
      </c>
      <c r="AK209" s="511">
        <f t="shared" si="153"/>
        <v>0</v>
      </c>
      <c r="AL209" s="417">
        <f t="shared" si="154"/>
        <v>0</v>
      </c>
      <c r="AM209" s="417">
        <f t="shared" si="155"/>
        <v>0</v>
      </c>
    </row>
    <row r="210" spans="2:39" ht="15" hidden="1" customHeight="1" outlineLevel="1" x14ac:dyDescent="0.3">
      <c r="B210" s="1533" t="s">
        <v>847</v>
      </c>
      <c r="C210" s="1534"/>
      <c r="D210" s="473" t="s">
        <v>848</v>
      </c>
      <c r="E210" s="460">
        <f t="shared" si="133"/>
        <v>0</v>
      </c>
      <c r="F210" s="438">
        <f>SUM(F211:F217)</f>
        <v>0</v>
      </c>
      <c r="G210" s="438">
        <f t="shared" ref="G210:V210" si="156">SUM(G211:G217)</f>
        <v>0</v>
      </c>
      <c r="H210" s="438">
        <f t="shared" si="156"/>
        <v>0</v>
      </c>
      <c r="I210" s="438">
        <f t="shared" si="156"/>
        <v>0</v>
      </c>
      <c r="J210" s="451">
        <f t="shared" si="122"/>
        <v>0</v>
      </c>
      <c r="K210" s="438">
        <f t="shared" ref="K210:M210" si="157">SUM(K211:K217)</f>
        <v>0</v>
      </c>
      <c r="L210" s="438">
        <f t="shared" si="157"/>
        <v>0</v>
      </c>
      <c r="M210" s="438">
        <f t="shared" si="157"/>
        <v>0</v>
      </c>
      <c r="N210" s="438">
        <f t="shared" si="156"/>
        <v>0</v>
      </c>
      <c r="O210" s="438">
        <f t="shared" si="156"/>
        <v>0</v>
      </c>
      <c r="P210" s="438">
        <f t="shared" si="156"/>
        <v>0</v>
      </c>
      <c r="Q210" s="438">
        <f t="shared" si="156"/>
        <v>0</v>
      </c>
      <c r="R210" s="438">
        <f t="shared" si="156"/>
        <v>0</v>
      </c>
      <c r="S210" s="438">
        <f t="shared" si="156"/>
        <v>0</v>
      </c>
      <c r="T210" s="438">
        <f t="shared" si="156"/>
        <v>0</v>
      </c>
      <c r="U210" s="438">
        <f t="shared" si="156"/>
        <v>0</v>
      </c>
      <c r="V210" s="438">
        <f t="shared" si="156"/>
        <v>0</v>
      </c>
      <c r="W210" s="452" t="s">
        <v>43</v>
      </c>
      <c r="X210" s="438">
        <f t="shared" ref="X210:AF210" si="158">SUM(X211:X217)</f>
        <v>0</v>
      </c>
      <c r="Y210" s="438">
        <f t="shared" si="158"/>
        <v>0</v>
      </c>
      <c r="Z210" s="438">
        <f t="shared" si="158"/>
        <v>0</v>
      </c>
      <c r="AA210" s="438">
        <f t="shared" si="158"/>
        <v>0</v>
      </c>
      <c r="AB210" s="438">
        <f t="shared" si="158"/>
        <v>0</v>
      </c>
      <c r="AC210" s="438">
        <f t="shared" si="158"/>
        <v>0</v>
      </c>
      <c r="AD210" s="438">
        <f t="shared" si="158"/>
        <v>0</v>
      </c>
      <c r="AE210" s="438">
        <f t="shared" si="158"/>
        <v>0</v>
      </c>
      <c r="AF210" s="438">
        <f t="shared" si="158"/>
        <v>0</v>
      </c>
      <c r="AH210" s="417">
        <f t="shared" si="150"/>
        <v>0</v>
      </c>
      <c r="AI210" s="417">
        <f t="shared" si="151"/>
        <v>0</v>
      </c>
      <c r="AJ210" s="511">
        <f t="shared" si="152"/>
        <v>0</v>
      </c>
      <c r="AK210" s="511">
        <f t="shared" si="153"/>
        <v>0</v>
      </c>
      <c r="AL210" s="417">
        <f t="shared" si="154"/>
        <v>0</v>
      </c>
      <c r="AM210" s="417">
        <f t="shared" si="155"/>
        <v>0</v>
      </c>
    </row>
    <row r="211" spans="2:39" hidden="1" outlineLevel="2" x14ac:dyDescent="0.3">
      <c r="B211" s="478"/>
      <c r="C211" s="489" t="s">
        <v>835</v>
      </c>
      <c r="D211" s="490" t="s">
        <v>849</v>
      </c>
      <c r="E211" s="460">
        <f t="shared" si="133"/>
        <v>0</v>
      </c>
      <c r="F211" s="460"/>
      <c r="G211" s="460"/>
      <c r="H211" s="460"/>
      <c r="I211" s="460"/>
      <c r="J211" s="451">
        <f t="shared" si="122"/>
        <v>0</v>
      </c>
      <c r="K211" s="460"/>
      <c r="L211" s="460"/>
      <c r="M211" s="460"/>
      <c r="N211" s="460"/>
      <c r="O211" s="460"/>
      <c r="P211" s="460"/>
      <c r="Q211" s="460"/>
      <c r="R211" s="460"/>
      <c r="S211" s="460"/>
      <c r="T211" s="460"/>
      <c r="U211" s="460"/>
      <c r="V211" s="467"/>
      <c r="W211" s="452" t="s">
        <v>43</v>
      </c>
      <c r="X211" s="460"/>
      <c r="Y211" s="460"/>
      <c r="Z211" s="460"/>
      <c r="AA211" s="460"/>
      <c r="AB211" s="460"/>
      <c r="AC211" s="460"/>
      <c r="AD211" s="460"/>
      <c r="AE211" s="460"/>
      <c r="AF211" s="460"/>
      <c r="AH211" s="417">
        <f t="shared" si="150"/>
        <v>0</v>
      </c>
      <c r="AI211" s="417">
        <f t="shared" si="151"/>
        <v>0</v>
      </c>
      <c r="AJ211" s="511">
        <f t="shared" si="152"/>
        <v>0</v>
      </c>
      <c r="AK211" s="511">
        <f t="shared" si="153"/>
        <v>0</v>
      </c>
      <c r="AL211" s="417">
        <f t="shared" si="154"/>
        <v>0</v>
      </c>
      <c r="AM211" s="417">
        <f t="shared" si="155"/>
        <v>0</v>
      </c>
    </row>
    <row r="212" spans="2:39" hidden="1" outlineLevel="2" x14ac:dyDescent="0.3">
      <c r="B212" s="478"/>
      <c r="C212" s="489" t="s">
        <v>837</v>
      </c>
      <c r="D212" s="490" t="s">
        <v>850</v>
      </c>
      <c r="E212" s="460">
        <f t="shared" si="133"/>
        <v>0</v>
      </c>
      <c r="F212" s="460"/>
      <c r="G212" s="460"/>
      <c r="H212" s="460"/>
      <c r="I212" s="460"/>
      <c r="J212" s="451">
        <f t="shared" si="122"/>
        <v>0</v>
      </c>
      <c r="K212" s="460"/>
      <c r="L212" s="460"/>
      <c r="M212" s="460"/>
      <c r="N212" s="460"/>
      <c r="O212" s="460"/>
      <c r="P212" s="460"/>
      <c r="Q212" s="460"/>
      <c r="R212" s="460"/>
      <c r="S212" s="460"/>
      <c r="T212" s="460"/>
      <c r="U212" s="460"/>
      <c r="V212" s="467"/>
      <c r="W212" s="452" t="s">
        <v>43</v>
      </c>
      <c r="X212" s="460"/>
      <c r="Y212" s="460"/>
      <c r="Z212" s="460"/>
      <c r="AA212" s="460"/>
      <c r="AB212" s="460"/>
      <c r="AC212" s="460"/>
      <c r="AD212" s="460"/>
      <c r="AE212" s="460"/>
      <c r="AF212" s="460"/>
      <c r="AH212" s="417">
        <f t="shared" si="150"/>
        <v>0</v>
      </c>
      <c r="AI212" s="417">
        <f t="shared" si="151"/>
        <v>0</v>
      </c>
      <c r="AJ212" s="511">
        <f t="shared" si="152"/>
        <v>0</v>
      </c>
      <c r="AK212" s="511">
        <f t="shared" si="153"/>
        <v>0</v>
      </c>
      <c r="AL212" s="417">
        <f t="shared" si="154"/>
        <v>0</v>
      </c>
      <c r="AM212" s="417">
        <f t="shared" si="155"/>
        <v>0</v>
      </c>
    </row>
    <row r="213" spans="2:39" hidden="1" outlineLevel="2" x14ac:dyDescent="0.3">
      <c r="B213" s="478"/>
      <c r="C213" s="489" t="s">
        <v>839</v>
      </c>
      <c r="D213" s="490" t="s">
        <v>851</v>
      </c>
      <c r="E213" s="460">
        <f t="shared" si="133"/>
        <v>0</v>
      </c>
      <c r="F213" s="460"/>
      <c r="G213" s="460"/>
      <c r="H213" s="460"/>
      <c r="I213" s="460"/>
      <c r="J213" s="451">
        <f t="shared" si="122"/>
        <v>0</v>
      </c>
      <c r="K213" s="460"/>
      <c r="L213" s="460"/>
      <c r="M213" s="460"/>
      <c r="N213" s="460"/>
      <c r="O213" s="460"/>
      <c r="P213" s="460"/>
      <c r="Q213" s="460"/>
      <c r="R213" s="460"/>
      <c r="S213" s="460"/>
      <c r="T213" s="460"/>
      <c r="U213" s="460"/>
      <c r="V213" s="467"/>
      <c r="W213" s="452" t="s">
        <v>43</v>
      </c>
      <c r="X213" s="460"/>
      <c r="Y213" s="460"/>
      <c r="Z213" s="460"/>
      <c r="AA213" s="460"/>
      <c r="AB213" s="460"/>
      <c r="AC213" s="460"/>
      <c r="AD213" s="460"/>
      <c r="AE213" s="460"/>
      <c r="AF213" s="460"/>
      <c r="AH213" s="417">
        <f t="shared" si="150"/>
        <v>0</v>
      </c>
      <c r="AI213" s="417">
        <f t="shared" si="151"/>
        <v>0</v>
      </c>
      <c r="AJ213" s="511">
        <f t="shared" si="152"/>
        <v>0</v>
      </c>
      <c r="AK213" s="511">
        <f t="shared" si="153"/>
        <v>0</v>
      </c>
      <c r="AL213" s="417">
        <f t="shared" si="154"/>
        <v>0</v>
      </c>
      <c r="AM213" s="417">
        <f t="shared" si="155"/>
        <v>0</v>
      </c>
    </row>
    <row r="214" spans="2:39" ht="15" hidden="1" customHeight="1" outlineLevel="2" x14ac:dyDescent="0.3">
      <c r="B214" s="1533" t="s">
        <v>2</v>
      </c>
      <c r="C214" s="1534"/>
      <c r="D214" s="473" t="s">
        <v>852</v>
      </c>
      <c r="E214" s="460">
        <f t="shared" si="133"/>
        <v>0</v>
      </c>
      <c r="F214" s="460"/>
      <c r="G214" s="460"/>
      <c r="H214" s="460"/>
      <c r="I214" s="460"/>
      <c r="J214" s="451">
        <f t="shared" si="122"/>
        <v>0</v>
      </c>
      <c r="K214" s="460"/>
      <c r="L214" s="460"/>
      <c r="M214" s="460"/>
      <c r="N214" s="460"/>
      <c r="O214" s="460"/>
      <c r="P214" s="460"/>
      <c r="Q214" s="460"/>
      <c r="R214" s="460"/>
      <c r="S214" s="460"/>
      <c r="T214" s="460"/>
      <c r="U214" s="460"/>
      <c r="V214" s="467"/>
      <c r="W214" s="452" t="s">
        <v>43</v>
      </c>
      <c r="X214" s="460"/>
      <c r="Y214" s="460"/>
      <c r="Z214" s="460"/>
      <c r="AA214" s="460"/>
      <c r="AB214" s="460"/>
      <c r="AC214" s="460"/>
      <c r="AD214" s="460"/>
      <c r="AE214" s="460"/>
      <c r="AF214" s="460"/>
      <c r="AH214" s="417">
        <f t="shared" si="150"/>
        <v>0</v>
      </c>
      <c r="AI214" s="417">
        <f t="shared" si="151"/>
        <v>0</v>
      </c>
      <c r="AJ214" s="511">
        <f t="shared" si="152"/>
        <v>0</v>
      </c>
      <c r="AK214" s="511">
        <f t="shared" si="153"/>
        <v>0</v>
      </c>
      <c r="AL214" s="417">
        <f t="shared" si="154"/>
        <v>0</v>
      </c>
      <c r="AM214" s="417">
        <f t="shared" si="155"/>
        <v>0</v>
      </c>
    </row>
    <row r="215" spans="2:39" hidden="1" outlineLevel="2" x14ac:dyDescent="0.3">
      <c r="B215" s="478"/>
      <c r="C215" s="489" t="s">
        <v>835</v>
      </c>
      <c r="D215" s="490" t="s">
        <v>853</v>
      </c>
      <c r="E215" s="460">
        <f t="shared" si="133"/>
        <v>0</v>
      </c>
      <c r="F215" s="460"/>
      <c r="G215" s="460"/>
      <c r="H215" s="460"/>
      <c r="I215" s="460"/>
      <c r="J215" s="451">
        <f t="shared" si="122"/>
        <v>0</v>
      </c>
      <c r="K215" s="460"/>
      <c r="L215" s="460"/>
      <c r="M215" s="460"/>
      <c r="N215" s="460"/>
      <c r="O215" s="460"/>
      <c r="P215" s="460"/>
      <c r="Q215" s="460"/>
      <c r="R215" s="460"/>
      <c r="S215" s="460"/>
      <c r="T215" s="460"/>
      <c r="U215" s="460"/>
      <c r="V215" s="467"/>
      <c r="W215" s="452" t="s">
        <v>43</v>
      </c>
      <c r="X215" s="460"/>
      <c r="Y215" s="460"/>
      <c r="Z215" s="460"/>
      <c r="AA215" s="460"/>
      <c r="AB215" s="460"/>
      <c r="AC215" s="460"/>
      <c r="AD215" s="460"/>
      <c r="AE215" s="460"/>
      <c r="AF215" s="460"/>
      <c r="AH215" s="417">
        <f t="shared" si="150"/>
        <v>0</v>
      </c>
      <c r="AI215" s="417">
        <f t="shared" si="151"/>
        <v>0</v>
      </c>
      <c r="AJ215" s="511">
        <f t="shared" si="152"/>
        <v>0</v>
      </c>
      <c r="AK215" s="511">
        <f t="shared" si="153"/>
        <v>0</v>
      </c>
      <c r="AL215" s="417">
        <f t="shared" si="154"/>
        <v>0</v>
      </c>
      <c r="AM215" s="417">
        <f t="shared" si="155"/>
        <v>0</v>
      </c>
    </row>
    <row r="216" spans="2:39" hidden="1" outlineLevel="2" x14ac:dyDescent="0.3">
      <c r="B216" s="478"/>
      <c r="C216" s="489" t="s">
        <v>837</v>
      </c>
      <c r="D216" s="490" t="s">
        <v>854</v>
      </c>
      <c r="E216" s="460">
        <f t="shared" si="133"/>
        <v>0</v>
      </c>
      <c r="F216" s="460"/>
      <c r="G216" s="460"/>
      <c r="H216" s="460"/>
      <c r="I216" s="460"/>
      <c r="J216" s="451">
        <f t="shared" si="122"/>
        <v>0</v>
      </c>
      <c r="K216" s="460"/>
      <c r="L216" s="460"/>
      <c r="M216" s="460"/>
      <c r="N216" s="460"/>
      <c r="O216" s="460"/>
      <c r="P216" s="460"/>
      <c r="Q216" s="460"/>
      <c r="R216" s="460"/>
      <c r="S216" s="460"/>
      <c r="T216" s="460"/>
      <c r="U216" s="460"/>
      <c r="V216" s="467"/>
      <c r="W216" s="452" t="s">
        <v>43</v>
      </c>
      <c r="X216" s="460"/>
      <c r="Y216" s="460"/>
      <c r="Z216" s="460"/>
      <c r="AA216" s="460"/>
      <c r="AB216" s="460"/>
      <c r="AC216" s="460"/>
      <c r="AD216" s="460"/>
      <c r="AE216" s="460"/>
      <c r="AF216" s="460"/>
      <c r="AH216" s="417">
        <f t="shared" si="150"/>
        <v>0</v>
      </c>
      <c r="AI216" s="417">
        <f t="shared" si="151"/>
        <v>0</v>
      </c>
      <c r="AJ216" s="511">
        <f t="shared" si="152"/>
        <v>0</v>
      </c>
      <c r="AK216" s="511">
        <f t="shared" si="153"/>
        <v>0</v>
      </c>
      <c r="AL216" s="417">
        <f t="shared" si="154"/>
        <v>0</v>
      </c>
      <c r="AM216" s="417">
        <f t="shared" si="155"/>
        <v>0</v>
      </c>
    </row>
    <row r="217" spans="2:39" hidden="1" outlineLevel="2" x14ac:dyDescent="0.3">
      <c r="B217" s="478"/>
      <c r="C217" s="489" t="s">
        <v>839</v>
      </c>
      <c r="D217" s="490" t="s">
        <v>855</v>
      </c>
      <c r="E217" s="460">
        <f t="shared" si="133"/>
        <v>0</v>
      </c>
      <c r="F217" s="460"/>
      <c r="G217" s="460"/>
      <c r="H217" s="460"/>
      <c r="I217" s="460"/>
      <c r="J217" s="451">
        <f t="shared" si="122"/>
        <v>0</v>
      </c>
      <c r="K217" s="460"/>
      <c r="L217" s="460"/>
      <c r="M217" s="460"/>
      <c r="N217" s="460"/>
      <c r="O217" s="460"/>
      <c r="P217" s="460"/>
      <c r="Q217" s="460"/>
      <c r="R217" s="460"/>
      <c r="S217" s="460"/>
      <c r="T217" s="460"/>
      <c r="U217" s="460"/>
      <c r="V217" s="467"/>
      <c r="W217" s="452" t="s">
        <v>43</v>
      </c>
      <c r="X217" s="460"/>
      <c r="Y217" s="460"/>
      <c r="Z217" s="460"/>
      <c r="AA217" s="460"/>
      <c r="AB217" s="460"/>
      <c r="AC217" s="460"/>
      <c r="AD217" s="460"/>
      <c r="AE217" s="460"/>
      <c r="AF217" s="460"/>
      <c r="AH217" s="417">
        <f t="shared" si="150"/>
        <v>0</v>
      </c>
      <c r="AI217" s="417">
        <f t="shared" si="151"/>
        <v>0</v>
      </c>
      <c r="AJ217" s="511">
        <f t="shared" si="152"/>
        <v>0</v>
      </c>
      <c r="AK217" s="511">
        <f t="shared" si="153"/>
        <v>0</v>
      </c>
      <c r="AL217" s="417">
        <f t="shared" si="154"/>
        <v>0</v>
      </c>
      <c r="AM217" s="417">
        <f t="shared" si="155"/>
        <v>0</v>
      </c>
    </row>
    <row r="218" spans="2:39" ht="15" hidden="1" customHeight="1" outlineLevel="1" x14ac:dyDescent="0.3">
      <c r="B218" s="1533" t="s">
        <v>856</v>
      </c>
      <c r="C218" s="1534"/>
      <c r="D218" s="473" t="s">
        <v>857</v>
      </c>
      <c r="E218" s="460">
        <f t="shared" si="133"/>
        <v>0</v>
      </c>
      <c r="F218" s="438">
        <f>SUM(F219:F221)</f>
        <v>0</v>
      </c>
      <c r="G218" s="438">
        <f t="shared" ref="G218:V218" si="159">SUM(G219:G221)</f>
        <v>0</v>
      </c>
      <c r="H218" s="438">
        <f t="shared" si="159"/>
        <v>0</v>
      </c>
      <c r="I218" s="438">
        <f t="shared" si="159"/>
        <v>0</v>
      </c>
      <c r="J218" s="451">
        <f t="shared" si="122"/>
        <v>0</v>
      </c>
      <c r="K218" s="438">
        <f t="shared" ref="K218:M218" si="160">SUM(K219:K221)</f>
        <v>0</v>
      </c>
      <c r="L218" s="438">
        <f t="shared" si="160"/>
        <v>0</v>
      </c>
      <c r="M218" s="438">
        <f t="shared" si="160"/>
        <v>0</v>
      </c>
      <c r="N218" s="438">
        <f t="shared" si="159"/>
        <v>0</v>
      </c>
      <c r="O218" s="438">
        <f t="shared" si="159"/>
        <v>0</v>
      </c>
      <c r="P218" s="438">
        <f t="shared" si="159"/>
        <v>0</v>
      </c>
      <c r="Q218" s="438">
        <f t="shared" si="159"/>
        <v>0</v>
      </c>
      <c r="R218" s="438">
        <f t="shared" si="159"/>
        <v>0</v>
      </c>
      <c r="S218" s="438">
        <f t="shared" si="159"/>
        <v>0</v>
      </c>
      <c r="T218" s="438">
        <f t="shared" si="159"/>
        <v>0</v>
      </c>
      <c r="U218" s="438">
        <f t="shared" si="159"/>
        <v>0</v>
      </c>
      <c r="V218" s="438">
        <f t="shared" si="159"/>
        <v>0</v>
      </c>
      <c r="W218" s="452" t="s">
        <v>43</v>
      </c>
      <c r="X218" s="438">
        <f t="shared" ref="X218:AF218" si="161">SUM(X219:X221)</f>
        <v>0</v>
      </c>
      <c r="Y218" s="438">
        <f t="shared" si="161"/>
        <v>0</v>
      </c>
      <c r="Z218" s="438">
        <f t="shared" si="161"/>
        <v>0</v>
      </c>
      <c r="AA218" s="438">
        <f t="shared" si="161"/>
        <v>0</v>
      </c>
      <c r="AB218" s="438">
        <f t="shared" si="161"/>
        <v>0</v>
      </c>
      <c r="AC218" s="438">
        <f t="shared" si="161"/>
        <v>0</v>
      </c>
      <c r="AD218" s="438">
        <f t="shared" si="161"/>
        <v>0</v>
      </c>
      <c r="AE218" s="438">
        <f t="shared" si="161"/>
        <v>0</v>
      </c>
      <c r="AF218" s="438">
        <f t="shared" si="161"/>
        <v>0</v>
      </c>
      <c r="AH218" s="417">
        <f t="shared" si="150"/>
        <v>0</v>
      </c>
      <c r="AI218" s="417">
        <f t="shared" si="151"/>
        <v>0</v>
      </c>
      <c r="AJ218" s="511">
        <f t="shared" si="152"/>
        <v>0</v>
      </c>
      <c r="AK218" s="511">
        <f t="shared" si="153"/>
        <v>0</v>
      </c>
      <c r="AL218" s="417">
        <f t="shared" si="154"/>
        <v>0</v>
      </c>
      <c r="AM218" s="417">
        <f t="shared" si="155"/>
        <v>0</v>
      </c>
    </row>
    <row r="219" spans="2:39" hidden="1" outlineLevel="2" x14ac:dyDescent="0.3">
      <c r="B219" s="478"/>
      <c r="C219" s="489" t="s">
        <v>835</v>
      </c>
      <c r="D219" s="490" t="s">
        <v>858</v>
      </c>
      <c r="E219" s="460">
        <f t="shared" si="133"/>
        <v>0</v>
      </c>
      <c r="F219" s="460"/>
      <c r="G219" s="460"/>
      <c r="H219" s="460"/>
      <c r="I219" s="460"/>
      <c r="J219" s="451">
        <f t="shared" si="122"/>
        <v>0</v>
      </c>
      <c r="K219" s="460"/>
      <c r="L219" s="460"/>
      <c r="M219" s="460"/>
      <c r="N219" s="460"/>
      <c r="O219" s="460"/>
      <c r="P219" s="460"/>
      <c r="Q219" s="460"/>
      <c r="R219" s="460"/>
      <c r="S219" s="460"/>
      <c r="T219" s="460"/>
      <c r="U219" s="460"/>
      <c r="V219" s="467"/>
      <c r="W219" s="452" t="s">
        <v>43</v>
      </c>
      <c r="X219" s="460"/>
      <c r="Y219" s="460"/>
      <c r="Z219" s="460"/>
      <c r="AA219" s="460"/>
      <c r="AB219" s="460"/>
      <c r="AC219" s="460"/>
      <c r="AD219" s="460"/>
      <c r="AE219" s="460"/>
      <c r="AF219" s="460"/>
      <c r="AH219" s="417">
        <f t="shared" si="150"/>
        <v>0</v>
      </c>
      <c r="AI219" s="417">
        <f t="shared" si="151"/>
        <v>0</v>
      </c>
      <c r="AJ219" s="511">
        <f t="shared" si="152"/>
        <v>0</v>
      </c>
      <c r="AK219" s="511">
        <f t="shared" si="153"/>
        <v>0</v>
      </c>
      <c r="AL219" s="417">
        <f t="shared" si="154"/>
        <v>0</v>
      </c>
      <c r="AM219" s="417">
        <f t="shared" si="155"/>
        <v>0</v>
      </c>
    </row>
    <row r="220" spans="2:39" hidden="1" outlineLevel="2" x14ac:dyDescent="0.3">
      <c r="B220" s="478"/>
      <c r="C220" s="489" t="s">
        <v>837</v>
      </c>
      <c r="D220" s="490" t="s">
        <v>859</v>
      </c>
      <c r="E220" s="460">
        <f t="shared" si="133"/>
        <v>0</v>
      </c>
      <c r="F220" s="460"/>
      <c r="G220" s="460"/>
      <c r="H220" s="460"/>
      <c r="I220" s="460"/>
      <c r="J220" s="451">
        <f t="shared" si="122"/>
        <v>0</v>
      </c>
      <c r="K220" s="460"/>
      <c r="L220" s="460"/>
      <c r="M220" s="460"/>
      <c r="N220" s="460"/>
      <c r="O220" s="460"/>
      <c r="P220" s="460"/>
      <c r="Q220" s="460"/>
      <c r="R220" s="460"/>
      <c r="S220" s="460"/>
      <c r="T220" s="460"/>
      <c r="U220" s="460"/>
      <c r="V220" s="467"/>
      <c r="W220" s="452" t="s">
        <v>43</v>
      </c>
      <c r="X220" s="460"/>
      <c r="Y220" s="460"/>
      <c r="Z220" s="460"/>
      <c r="AA220" s="460"/>
      <c r="AB220" s="460"/>
      <c r="AC220" s="460"/>
      <c r="AD220" s="460"/>
      <c r="AE220" s="460"/>
      <c r="AF220" s="460"/>
      <c r="AH220" s="417">
        <f t="shared" si="150"/>
        <v>0</v>
      </c>
      <c r="AI220" s="417">
        <f t="shared" si="151"/>
        <v>0</v>
      </c>
      <c r="AJ220" s="511">
        <f t="shared" si="152"/>
        <v>0</v>
      </c>
      <c r="AK220" s="511">
        <f t="shared" si="153"/>
        <v>0</v>
      </c>
      <c r="AL220" s="417">
        <f t="shared" si="154"/>
        <v>0</v>
      </c>
      <c r="AM220" s="417">
        <f t="shared" si="155"/>
        <v>0</v>
      </c>
    </row>
    <row r="221" spans="2:39" hidden="1" outlineLevel="2" x14ac:dyDescent="0.3">
      <c r="B221" s="478"/>
      <c r="C221" s="489" t="s">
        <v>839</v>
      </c>
      <c r="D221" s="490" t="s">
        <v>860</v>
      </c>
      <c r="E221" s="460">
        <f t="shared" si="133"/>
        <v>0</v>
      </c>
      <c r="F221" s="460"/>
      <c r="G221" s="460"/>
      <c r="H221" s="460"/>
      <c r="I221" s="460"/>
      <c r="J221" s="451">
        <f t="shared" si="122"/>
        <v>0</v>
      </c>
      <c r="K221" s="460"/>
      <c r="L221" s="460"/>
      <c r="M221" s="460"/>
      <c r="N221" s="460"/>
      <c r="O221" s="460"/>
      <c r="P221" s="460"/>
      <c r="Q221" s="460"/>
      <c r="R221" s="460"/>
      <c r="S221" s="460"/>
      <c r="T221" s="460"/>
      <c r="U221" s="460"/>
      <c r="V221" s="467"/>
      <c r="W221" s="452" t="s">
        <v>43</v>
      </c>
      <c r="X221" s="460"/>
      <c r="Y221" s="460"/>
      <c r="Z221" s="460"/>
      <c r="AA221" s="460"/>
      <c r="AB221" s="460"/>
      <c r="AC221" s="460"/>
      <c r="AD221" s="460"/>
      <c r="AE221" s="460"/>
      <c r="AF221" s="460"/>
      <c r="AH221" s="417">
        <f t="shared" si="150"/>
        <v>0</v>
      </c>
      <c r="AI221" s="417">
        <f t="shared" si="151"/>
        <v>0</v>
      </c>
      <c r="AJ221" s="511">
        <f t="shared" si="152"/>
        <v>0</v>
      </c>
      <c r="AK221" s="511">
        <f t="shared" si="153"/>
        <v>0</v>
      </c>
      <c r="AL221" s="417">
        <f t="shared" si="154"/>
        <v>0</v>
      </c>
      <c r="AM221" s="417">
        <f t="shared" si="155"/>
        <v>0</v>
      </c>
    </row>
    <row r="222" spans="2:39" ht="15" hidden="1" customHeight="1" outlineLevel="1" x14ac:dyDescent="0.3">
      <c r="B222" s="1533" t="s">
        <v>861</v>
      </c>
      <c r="C222" s="1534"/>
      <c r="D222" s="473" t="s">
        <v>862</v>
      </c>
      <c r="E222" s="460">
        <f t="shared" si="133"/>
        <v>0</v>
      </c>
      <c r="F222" s="438">
        <f>SUM(F223:F225)</f>
        <v>0</v>
      </c>
      <c r="G222" s="438">
        <f t="shared" ref="G222:V222" si="162">SUM(G223:G225)</f>
        <v>0</v>
      </c>
      <c r="H222" s="438">
        <f t="shared" si="162"/>
        <v>0</v>
      </c>
      <c r="I222" s="438">
        <f t="shared" si="162"/>
        <v>0</v>
      </c>
      <c r="J222" s="451">
        <f t="shared" si="122"/>
        <v>0</v>
      </c>
      <c r="K222" s="438">
        <f t="shared" ref="K222:M222" si="163">SUM(K223:K225)</f>
        <v>0</v>
      </c>
      <c r="L222" s="438">
        <f t="shared" si="163"/>
        <v>0</v>
      </c>
      <c r="M222" s="438">
        <f t="shared" si="163"/>
        <v>0</v>
      </c>
      <c r="N222" s="438">
        <f t="shared" si="162"/>
        <v>0</v>
      </c>
      <c r="O222" s="438">
        <f t="shared" si="162"/>
        <v>0</v>
      </c>
      <c r="P222" s="438">
        <f t="shared" si="162"/>
        <v>0</v>
      </c>
      <c r="Q222" s="438">
        <f t="shared" si="162"/>
        <v>0</v>
      </c>
      <c r="R222" s="438">
        <f t="shared" si="162"/>
        <v>0</v>
      </c>
      <c r="S222" s="438">
        <f t="shared" si="162"/>
        <v>0</v>
      </c>
      <c r="T222" s="438">
        <f t="shared" si="162"/>
        <v>0</v>
      </c>
      <c r="U222" s="438">
        <f t="shared" si="162"/>
        <v>0</v>
      </c>
      <c r="V222" s="438">
        <f t="shared" si="162"/>
        <v>0</v>
      </c>
      <c r="W222" s="452" t="s">
        <v>43</v>
      </c>
      <c r="X222" s="438">
        <f t="shared" ref="X222:AF222" si="164">SUM(X223:X225)</f>
        <v>0</v>
      </c>
      <c r="Y222" s="438">
        <f t="shared" si="164"/>
        <v>0</v>
      </c>
      <c r="Z222" s="438">
        <f t="shared" si="164"/>
        <v>0</v>
      </c>
      <c r="AA222" s="438">
        <f t="shared" si="164"/>
        <v>0</v>
      </c>
      <c r="AB222" s="438">
        <f t="shared" si="164"/>
        <v>0</v>
      </c>
      <c r="AC222" s="438">
        <f t="shared" si="164"/>
        <v>0</v>
      </c>
      <c r="AD222" s="438">
        <f t="shared" si="164"/>
        <v>0</v>
      </c>
      <c r="AE222" s="438">
        <f t="shared" si="164"/>
        <v>0</v>
      </c>
      <c r="AF222" s="438">
        <f t="shared" si="164"/>
        <v>0</v>
      </c>
      <c r="AH222" s="417">
        <f t="shared" si="150"/>
        <v>0</v>
      </c>
      <c r="AI222" s="417">
        <f t="shared" si="151"/>
        <v>0</v>
      </c>
      <c r="AJ222" s="511">
        <f t="shared" si="152"/>
        <v>0</v>
      </c>
      <c r="AK222" s="511">
        <f t="shared" si="153"/>
        <v>0</v>
      </c>
      <c r="AL222" s="417">
        <f t="shared" si="154"/>
        <v>0</v>
      </c>
      <c r="AM222" s="417">
        <f t="shared" si="155"/>
        <v>0</v>
      </c>
    </row>
    <row r="223" spans="2:39" hidden="1" outlineLevel="2" x14ac:dyDescent="0.3">
      <c r="B223" s="478"/>
      <c r="C223" s="489" t="s">
        <v>835</v>
      </c>
      <c r="D223" s="490" t="s">
        <v>863</v>
      </c>
      <c r="E223" s="460">
        <f t="shared" si="133"/>
        <v>0</v>
      </c>
      <c r="F223" s="460"/>
      <c r="G223" s="460"/>
      <c r="H223" s="460"/>
      <c r="I223" s="460"/>
      <c r="J223" s="451">
        <f t="shared" si="122"/>
        <v>0</v>
      </c>
      <c r="K223" s="460"/>
      <c r="L223" s="460"/>
      <c r="M223" s="460"/>
      <c r="N223" s="460"/>
      <c r="O223" s="460"/>
      <c r="P223" s="460"/>
      <c r="Q223" s="460"/>
      <c r="R223" s="460"/>
      <c r="S223" s="460"/>
      <c r="T223" s="460"/>
      <c r="U223" s="460"/>
      <c r="V223" s="467"/>
      <c r="W223" s="452" t="s">
        <v>43</v>
      </c>
      <c r="X223" s="460"/>
      <c r="Y223" s="460"/>
      <c r="Z223" s="460"/>
      <c r="AA223" s="460"/>
      <c r="AB223" s="460"/>
      <c r="AC223" s="460"/>
      <c r="AD223" s="460"/>
      <c r="AE223" s="460"/>
      <c r="AF223" s="460"/>
      <c r="AH223" s="417">
        <f t="shared" si="150"/>
        <v>0</v>
      </c>
      <c r="AI223" s="417">
        <f t="shared" si="151"/>
        <v>0</v>
      </c>
      <c r="AJ223" s="511">
        <f t="shared" si="152"/>
        <v>0</v>
      </c>
      <c r="AK223" s="511">
        <f t="shared" si="153"/>
        <v>0</v>
      </c>
      <c r="AL223" s="417">
        <f t="shared" si="154"/>
        <v>0</v>
      </c>
      <c r="AM223" s="417">
        <f t="shared" si="155"/>
        <v>0</v>
      </c>
    </row>
    <row r="224" spans="2:39" hidden="1" outlineLevel="2" x14ac:dyDescent="0.3">
      <c r="B224" s="478"/>
      <c r="C224" s="489" t="s">
        <v>837</v>
      </c>
      <c r="D224" s="490" t="s">
        <v>864</v>
      </c>
      <c r="E224" s="460">
        <f t="shared" si="133"/>
        <v>0</v>
      </c>
      <c r="F224" s="460"/>
      <c r="G224" s="460"/>
      <c r="H224" s="460"/>
      <c r="I224" s="460"/>
      <c r="J224" s="451">
        <f t="shared" si="122"/>
        <v>0</v>
      </c>
      <c r="K224" s="460"/>
      <c r="L224" s="460"/>
      <c r="M224" s="460"/>
      <c r="N224" s="460"/>
      <c r="O224" s="460"/>
      <c r="P224" s="460"/>
      <c r="Q224" s="460"/>
      <c r="R224" s="460"/>
      <c r="S224" s="460"/>
      <c r="T224" s="460"/>
      <c r="U224" s="460"/>
      <c r="V224" s="467"/>
      <c r="W224" s="452" t="s">
        <v>43</v>
      </c>
      <c r="X224" s="460"/>
      <c r="Y224" s="460"/>
      <c r="Z224" s="460"/>
      <c r="AA224" s="460"/>
      <c r="AB224" s="460"/>
      <c r="AC224" s="460"/>
      <c r="AD224" s="460"/>
      <c r="AE224" s="460"/>
      <c r="AF224" s="460"/>
      <c r="AH224" s="417">
        <f t="shared" si="150"/>
        <v>0</v>
      </c>
      <c r="AI224" s="417">
        <f t="shared" si="151"/>
        <v>0</v>
      </c>
      <c r="AJ224" s="511">
        <f t="shared" si="152"/>
        <v>0</v>
      </c>
      <c r="AK224" s="511">
        <f t="shared" si="153"/>
        <v>0</v>
      </c>
      <c r="AL224" s="417">
        <f t="shared" si="154"/>
        <v>0</v>
      </c>
      <c r="AM224" s="417">
        <f t="shared" si="155"/>
        <v>0</v>
      </c>
    </row>
    <row r="225" spans="2:39" hidden="1" outlineLevel="2" x14ac:dyDescent="0.3">
      <c r="B225" s="478"/>
      <c r="C225" s="489" t="s">
        <v>839</v>
      </c>
      <c r="D225" s="490" t="s">
        <v>865</v>
      </c>
      <c r="E225" s="460">
        <f t="shared" si="133"/>
        <v>0</v>
      </c>
      <c r="F225" s="460"/>
      <c r="G225" s="460"/>
      <c r="H225" s="460"/>
      <c r="I225" s="460"/>
      <c r="J225" s="451">
        <f t="shared" si="122"/>
        <v>0</v>
      </c>
      <c r="K225" s="460"/>
      <c r="L225" s="460"/>
      <c r="M225" s="460"/>
      <c r="N225" s="460"/>
      <c r="O225" s="460"/>
      <c r="P225" s="460"/>
      <c r="Q225" s="460"/>
      <c r="R225" s="460"/>
      <c r="S225" s="460"/>
      <c r="T225" s="460"/>
      <c r="U225" s="460"/>
      <c r="V225" s="467"/>
      <c r="W225" s="452" t="s">
        <v>43</v>
      </c>
      <c r="X225" s="460"/>
      <c r="Y225" s="460"/>
      <c r="Z225" s="460"/>
      <c r="AA225" s="460"/>
      <c r="AB225" s="460"/>
      <c r="AC225" s="460"/>
      <c r="AD225" s="460"/>
      <c r="AE225" s="460"/>
      <c r="AF225" s="460"/>
      <c r="AH225" s="417">
        <f t="shared" si="150"/>
        <v>0</v>
      </c>
      <c r="AI225" s="417">
        <f t="shared" si="151"/>
        <v>0</v>
      </c>
      <c r="AJ225" s="511">
        <f t="shared" si="152"/>
        <v>0</v>
      </c>
      <c r="AK225" s="511">
        <f t="shared" si="153"/>
        <v>0</v>
      </c>
      <c r="AL225" s="417">
        <f t="shared" si="154"/>
        <v>0</v>
      </c>
      <c r="AM225" s="417">
        <f t="shared" si="155"/>
        <v>0</v>
      </c>
    </row>
    <row r="226" spans="2:39" ht="15" hidden="1" customHeight="1" outlineLevel="1" x14ac:dyDescent="0.3">
      <c r="B226" s="1533" t="s">
        <v>866</v>
      </c>
      <c r="C226" s="1534"/>
      <c r="D226" s="473" t="s">
        <v>867</v>
      </c>
      <c r="E226" s="460">
        <f t="shared" si="133"/>
        <v>0</v>
      </c>
      <c r="F226" s="438">
        <f>SUM(F227:F229)</f>
        <v>0</v>
      </c>
      <c r="G226" s="438">
        <f t="shared" ref="G226:V226" si="165">SUM(G227:G229)</f>
        <v>0</v>
      </c>
      <c r="H226" s="438">
        <f t="shared" si="165"/>
        <v>0</v>
      </c>
      <c r="I226" s="438">
        <f t="shared" si="165"/>
        <v>0</v>
      </c>
      <c r="J226" s="451">
        <f t="shared" si="122"/>
        <v>0</v>
      </c>
      <c r="K226" s="438">
        <f t="shared" ref="K226:M226" si="166">SUM(K227:K229)</f>
        <v>0</v>
      </c>
      <c r="L226" s="438">
        <f t="shared" si="166"/>
        <v>0</v>
      </c>
      <c r="M226" s="438">
        <f t="shared" si="166"/>
        <v>0</v>
      </c>
      <c r="N226" s="438">
        <f t="shared" si="165"/>
        <v>0</v>
      </c>
      <c r="O226" s="438">
        <f t="shared" si="165"/>
        <v>0</v>
      </c>
      <c r="P226" s="438">
        <f t="shared" si="165"/>
        <v>0</v>
      </c>
      <c r="Q226" s="438">
        <f t="shared" si="165"/>
        <v>0</v>
      </c>
      <c r="R226" s="438">
        <f t="shared" si="165"/>
        <v>0</v>
      </c>
      <c r="S226" s="438">
        <f t="shared" si="165"/>
        <v>0</v>
      </c>
      <c r="T226" s="438">
        <f t="shared" si="165"/>
        <v>0</v>
      </c>
      <c r="U226" s="438">
        <f t="shared" si="165"/>
        <v>0</v>
      </c>
      <c r="V226" s="438">
        <f t="shared" si="165"/>
        <v>0</v>
      </c>
      <c r="W226" s="452" t="s">
        <v>43</v>
      </c>
      <c r="X226" s="438">
        <f t="shared" ref="X226:AF226" si="167">SUM(X227:X229)</f>
        <v>0</v>
      </c>
      <c r="Y226" s="438">
        <f t="shared" si="167"/>
        <v>0</v>
      </c>
      <c r="Z226" s="438">
        <f t="shared" si="167"/>
        <v>0</v>
      </c>
      <c r="AA226" s="438">
        <f t="shared" si="167"/>
        <v>0</v>
      </c>
      <c r="AB226" s="438">
        <f t="shared" si="167"/>
        <v>0</v>
      </c>
      <c r="AC226" s="438">
        <f t="shared" si="167"/>
        <v>0</v>
      </c>
      <c r="AD226" s="438">
        <f t="shared" si="167"/>
        <v>0</v>
      </c>
      <c r="AE226" s="438">
        <f t="shared" si="167"/>
        <v>0</v>
      </c>
      <c r="AF226" s="438">
        <f t="shared" si="167"/>
        <v>0</v>
      </c>
      <c r="AH226" s="417">
        <f t="shared" si="150"/>
        <v>0</v>
      </c>
      <c r="AI226" s="417">
        <f t="shared" si="151"/>
        <v>0</v>
      </c>
      <c r="AJ226" s="511">
        <f t="shared" si="152"/>
        <v>0</v>
      </c>
      <c r="AK226" s="511">
        <f t="shared" si="153"/>
        <v>0</v>
      </c>
      <c r="AL226" s="417">
        <f t="shared" si="154"/>
        <v>0</v>
      </c>
      <c r="AM226" s="417">
        <f t="shared" si="155"/>
        <v>0</v>
      </c>
    </row>
    <row r="227" spans="2:39" hidden="1" outlineLevel="2" x14ac:dyDescent="0.3">
      <c r="B227" s="478"/>
      <c r="C227" s="489" t="s">
        <v>835</v>
      </c>
      <c r="D227" s="490" t="s">
        <v>868</v>
      </c>
      <c r="E227" s="460">
        <f t="shared" si="133"/>
        <v>0</v>
      </c>
      <c r="F227" s="460"/>
      <c r="G227" s="460"/>
      <c r="H227" s="460"/>
      <c r="I227" s="460"/>
      <c r="J227" s="451">
        <f t="shared" si="122"/>
        <v>0</v>
      </c>
      <c r="K227" s="460"/>
      <c r="L227" s="460"/>
      <c r="M227" s="460"/>
      <c r="N227" s="460"/>
      <c r="O227" s="460"/>
      <c r="P227" s="460"/>
      <c r="Q227" s="460"/>
      <c r="R227" s="460"/>
      <c r="S227" s="460"/>
      <c r="T227" s="460"/>
      <c r="U227" s="460"/>
      <c r="V227" s="467"/>
      <c r="W227" s="452" t="s">
        <v>43</v>
      </c>
      <c r="X227" s="460"/>
      <c r="Y227" s="460"/>
      <c r="Z227" s="460"/>
      <c r="AA227" s="460"/>
      <c r="AB227" s="460"/>
      <c r="AC227" s="460"/>
      <c r="AD227" s="460"/>
      <c r="AE227" s="460"/>
      <c r="AF227" s="460"/>
      <c r="AH227" s="417">
        <f t="shared" si="150"/>
        <v>0</v>
      </c>
      <c r="AI227" s="417">
        <f t="shared" si="151"/>
        <v>0</v>
      </c>
      <c r="AJ227" s="511">
        <f t="shared" si="152"/>
        <v>0</v>
      </c>
      <c r="AK227" s="511">
        <f t="shared" si="153"/>
        <v>0</v>
      </c>
      <c r="AL227" s="417">
        <f t="shared" si="154"/>
        <v>0</v>
      </c>
      <c r="AM227" s="417">
        <f t="shared" si="155"/>
        <v>0</v>
      </c>
    </row>
    <row r="228" spans="2:39" hidden="1" outlineLevel="2" x14ac:dyDescent="0.3">
      <c r="B228" s="478"/>
      <c r="C228" s="489" t="s">
        <v>837</v>
      </c>
      <c r="D228" s="490" t="s">
        <v>869</v>
      </c>
      <c r="E228" s="460">
        <f t="shared" si="133"/>
        <v>0</v>
      </c>
      <c r="F228" s="460"/>
      <c r="G228" s="460"/>
      <c r="H228" s="460"/>
      <c r="I228" s="460"/>
      <c r="J228" s="451">
        <f t="shared" si="122"/>
        <v>0</v>
      </c>
      <c r="K228" s="460"/>
      <c r="L228" s="460"/>
      <c r="M228" s="460"/>
      <c r="N228" s="460"/>
      <c r="O228" s="460"/>
      <c r="P228" s="460"/>
      <c r="Q228" s="460"/>
      <c r="R228" s="460"/>
      <c r="S228" s="460"/>
      <c r="T228" s="460"/>
      <c r="U228" s="460"/>
      <c r="V228" s="467"/>
      <c r="W228" s="452" t="s">
        <v>43</v>
      </c>
      <c r="X228" s="460"/>
      <c r="Y228" s="460"/>
      <c r="Z228" s="460"/>
      <c r="AA228" s="460"/>
      <c r="AB228" s="460"/>
      <c r="AC228" s="460"/>
      <c r="AD228" s="460"/>
      <c r="AE228" s="460"/>
      <c r="AF228" s="460"/>
      <c r="AH228" s="417">
        <f t="shared" si="150"/>
        <v>0</v>
      </c>
      <c r="AI228" s="417">
        <f t="shared" si="151"/>
        <v>0</v>
      </c>
      <c r="AJ228" s="511">
        <f t="shared" si="152"/>
        <v>0</v>
      </c>
      <c r="AK228" s="511">
        <f t="shared" si="153"/>
        <v>0</v>
      </c>
      <c r="AL228" s="417">
        <f t="shared" si="154"/>
        <v>0</v>
      </c>
      <c r="AM228" s="417">
        <f t="shared" si="155"/>
        <v>0</v>
      </c>
    </row>
    <row r="229" spans="2:39" hidden="1" outlineLevel="2" x14ac:dyDescent="0.3">
      <c r="B229" s="478"/>
      <c r="C229" s="489" t="s">
        <v>839</v>
      </c>
      <c r="D229" s="490" t="s">
        <v>870</v>
      </c>
      <c r="E229" s="460">
        <f t="shared" si="133"/>
        <v>0</v>
      </c>
      <c r="F229" s="460"/>
      <c r="G229" s="460"/>
      <c r="H229" s="460"/>
      <c r="I229" s="460"/>
      <c r="J229" s="451">
        <f t="shared" si="122"/>
        <v>0</v>
      </c>
      <c r="K229" s="460"/>
      <c r="L229" s="460"/>
      <c r="M229" s="460"/>
      <c r="N229" s="460"/>
      <c r="O229" s="460"/>
      <c r="P229" s="460"/>
      <c r="Q229" s="460"/>
      <c r="R229" s="460"/>
      <c r="S229" s="460"/>
      <c r="T229" s="460"/>
      <c r="U229" s="460"/>
      <c r="V229" s="467"/>
      <c r="W229" s="452" t="s">
        <v>43</v>
      </c>
      <c r="X229" s="460"/>
      <c r="Y229" s="460"/>
      <c r="Z229" s="460"/>
      <c r="AA229" s="460"/>
      <c r="AB229" s="460"/>
      <c r="AC229" s="460"/>
      <c r="AD229" s="460"/>
      <c r="AE229" s="460"/>
      <c r="AF229" s="460"/>
      <c r="AH229" s="417">
        <f t="shared" si="150"/>
        <v>0</v>
      </c>
      <c r="AI229" s="417">
        <f t="shared" si="151"/>
        <v>0</v>
      </c>
      <c r="AJ229" s="511">
        <f t="shared" si="152"/>
        <v>0</v>
      </c>
      <c r="AK229" s="511">
        <f t="shared" si="153"/>
        <v>0</v>
      </c>
      <c r="AL229" s="417">
        <f t="shared" si="154"/>
        <v>0</v>
      </c>
      <c r="AM229" s="417">
        <f t="shared" si="155"/>
        <v>0</v>
      </c>
    </row>
    <row r="230" spans="2:39" ht="15" hidden="1" customHeight="1" outlineLevel="1" x14ac:dyDescent="0.3">
      <c r="B230" s="1535" t="s">
        <v>871</v>
      </c>
      <c r="C230" s="1536"/>
      <c r="D230" s="473" t="s">
        <v>872</v>
      </c>
      <c r="E230" s="460">
        <f t="shared" si="133"/>
        <v>0</v>
      </c>
      <c r="F230" s="438">
        <f>SUM(F231:F233)</f>
        <v>0</v>
      </c>
      <c r="G230" s="438">
        <f t="shared" ref="G230:V230" si="168">SUM(G231:G233)</f>
        <v>0</v>
      </c>
      <c r="H230" s="438">
        <f t="shared" si="168"/>
        <v>0</v>
      </c>
      <c r="I230" s="438">
        <f t="shared" si="168"/>
        <v>0</v>
      </c>
      <c r="J230" s="451">
        <f t="shared" si="122"/>
        <v>0</v>
      </c>
      <c r="K230" s="438">
        <f t="shared" ref="K230:M230" si="169">SUM(K231:K233)</f>
        <v>0</v>
      </c>
      <c r="L230" s="438">
        <f t="shared" si="169"/>
        <v>0</v>
      </c>
      <c r="M230" s="438">
        <f t="shared" si="169"/>
        <v>0</v>
      </c>
      <c r="N230" s="438">
        <f t="shared" si="168"/>
        <v>0</v>
      </c>
      <c r="O230" s="438">
        <f t="shared" si="168"/>
        <v>0</v>
      </c>
      <c r="P230" s="438">
        <f t="shared" si="168"/>
        <v>0</v>
      </c>
      <c r="Q230" s="438">
        <f t="shared" si="168"/>
        <v>0</v>
      </c>
      <c r="R230" s="438">
        <f t="shared" si="168"/>
        <v>0</v>
      </c>
      <c r="S230" s="438">
        <f t="shared" si="168"/>
        <v>0</v>
      </c>
      <c r="T230" s="438">
        <f t="shared" si="168"/>
        <v>0</v>
      </c>
      <c r="U230" s="438">
        <f t="shared" si="168"/>
        <v>0</v>
      </c>
      <c r="V230" s="438">
        <f t="shared" si="168"/>
        <v>0</v>
      </c>
      <c r="W230" s="452" t="s">
        <v>43</v>
      </c>
      <c r="X230" s="438">
        <f t="shared" ref="X230:AF230" si="170">SUM(X231:X233)</f>
        <v>0</v>
      </c>
      <c r="Y230" s="438">
        <f t="shared" si="170"/>
        <v>0</v>
      </c>
      <c r="Z230" s="438">
        <f t="shared" si="170"/>
        <v>0</v>
      </c>
      <c r="AA230" s="438">
        <f t="shared" si="170"/>
        <v>0</v>
      </c>
      <c r="AB230" s="438">
        <f t="shared" si="170"/>
        <v>0</v>
      </c>
      <c r="AC230" s="438">
        <f t="shared" si="170"/>
        <v>0</v>
      </c>
      <c r="AD230" s="438">
        <f t="shared" si="170"/>
        <v>0</v>
      </c>
      <c r="AE230" s="438">
        <f t="shared" si="170"/>
        <v>0</v>
      </c>
      <c r="AF230" s="438">
        <f t="shared" si="170"/>
        <v>0</v>
      </c>
      <c r="AH230" s="417">
        <f t="shared" si="150"/>
        <v>0</v>
      </c>
      <c r="AI230" s="417">
        <f t="shared" si="151"/>
        <v>0</v>
      </c>
      <c r="AJ230" s="511">
        <f t="shared" si="152"/>
        <v>0</v>
      </c>
      <c r="AK230" s="511">
        <f t="shared" si="153"/>
        <v>0</v>
      </c>
      <c r="AL230" s="417">
        <f t="shared" si="154"/>
        <v>0</v>
      </c>
      <c r="AM230" s="417">
        <f t="shared" si="155"/>
        <v>0</v>
      </c>
    </row>
    <row r="231" spans="2:39" hidden="1" outlineLevel="2" x14ac:dyDescent="0.3">
      <c r="B231" s="491"/>
      <c r="C231" s="489" t="s">
        <v>835</v>
      </c>
      <c r="D231" s="473" t="s">
        <v>873</v>
      </c>
      <c r="E231" s="460">
        <f t="shared" si="133"/>
        <v>0</v>
      </c>
      <c r="F231" s="460"/>
      <c r="G231" s="460"/>
      <c r="H231" s="460"/>
      <c r="I231" s="460"/>
      <c r="J231" s="451">
        <f t="shared" si="122"/>
        <v>0</v>
      </c>
      <c r="K231" s="460"/>
      <c r="L231" s="460"/>
      <c r="M231" s="460"/>
      <c r="N231" s="460"/>
      <c r="O231" s="460"/>
      <c r="P231" s="460"/>
      <c r="Q231" s="460"/>
      <c r="R231" s="460"/>
      <c r="S231" s="460"/>
      <c r="T231" s="460"/>
      <c r="U231" s="460"/>
      <c r="V231" s="467"/>
      <c r="W231" s="452" t="s">
        <v>43</v>
      </c>
      <c r="X231" s="460"/>
      <c r="Y231" s="460"/>
      <c r="Z231" s="460"/>
      <c r="AA231" s="460"/>
      <c r="AB231" s="460"/>
      <c r="AC231" s="460"/>
      <c r="AD231" s="460"/>
      <c r="AE231" s="460"/>
      <c r="AF231" s="460"/>
      <c r="AH231" s="417">
        <f t="shared" si="150"/>
        <v>0</v>
      </c>
      <c r="AI231" s="417">
        <f t="shared" si="151"/>
        <v>0</v>
      </c>
      <c r="AJ231" s="511">
        <f t="shared" si="152"/>
        <v>0</v>
      </c>
      <c r="AK231" s="511">
        <f t="shared" si="153"/>
        <v>0</v>
      </c>
      <c r="AL231" s="417">
        <f t="shared" si="154"/>
        <v>0</v>
      </c>
      <c r="AM231" s="417">
        <f t="shared" si="155"/>
        <v>0</v>
      </c>
    </row>
    <row r="232" spans="2:39" hidden="1" outlineLevel="2" x14ac:dyDescent="0.3">
      <c r="B232" s="491"/>
      <c r="C232" s="489" t="s">
        <v>837</v>
      </c>
      <c r="D232" s="473" t="s">
        <v>874</v>
      </c>
      <c r="E232" s="460">
        <f t="shared" si="133"/>
        <v>0</v>
      </c>
      <c r="F232" s="460"/>
      <c r="G232" s="460"/>
      <c r="H232" s="460"/>
      <c r="I232" s="460"/>
      <c r="J232" s="451">
        <f t="shared" si="122"/>
        <v>0</v>
      </c>
      <c r="K232" s="460"/>
      <c r="L232" s="460"/>
      <c r="M232" s="460"/>
      <c r="N232" s="460"/>
      <c r="O232" s="460"/>
      <c r="P232" s="460"/>
      <c r="Q232" s="460"/>
      <c r="R232" s="460"/>
      <c r="S232" s="460"/>
      <c r="T232" s="460"/>
      <c r="U232" s="460"/>
      <c r="V232" s="467"/>
      <c r="W232" s="452" t="s">
        <v>43</v>
      </c>
      <c r="X232" s="460"/>
      <c r="Y232" s="460"/>
      <c r="Z232" s="460"/>
      <c r="AA232" s="460"/>
      <c r="AB232" s="460"/>
      <c r="AC232" s="460"/>
      <c r="AD232" s="460"/>
      <c r="AE232" s="460"/>
      <c r="AF232" s="460"/>
      <c r="AH232" s="417">
        <f t="shared" si="150"/>
        <v>0</v>
      </c>
      <c r="AI232" s="417">
        <f t="shared" si="151"/>
        <v>0</v>
      </c>
      <c r="AJ232" s="511">
        <f t="shared" si="152"/>
        <v>0</v>
      </c>
      <c r="AK232" s="511">
        <f t="shared" si="153"/>
        <v>0</v>
      </c>
      <c r="AL232" s="417">
        <f t="shared" si="154"/>
        <v>0</v>
      </c>
      <c r="AM232" s="417">
        <f t="shared" si="155"/>
        <v>0</v>
      </c>
    </row>
    <row r="233" spans="2:39" hidden="1" outlineLevel="2" x14ac:dyDescent="0.3">
      <c r="B233" s="491"/>
      <c r="C233" s="489" t="s">
        <v>839</v>
      </c>
      <c r="D233" s="473" t="s">
        <v>875</v>
      </c>
      <c r="E233" s="460">
        <f t="shared" si="133"/>
        <v>0</v>
      </c>
      <c r="F233" s="460"/>
      <c r="G233" s="460"/>
      <c r="H233" s="460"/>
      <c r="I233" s="460"/>
      <c r="J233" s="451">
        <f t="shared" si="122"/>
        <v>0</v>
      </c>
      <c r="K233" s="460"/>
      <c r="L233" s="460"/>
      <c r="M233" s="460"/>
      <c r="N233" s="460"/>
      <c r="O233" s="460"/>
      <c r="P233" s="460"/>
      <c r="Q233" s="460"/>
      <c r="R233" s="460"/>
      <c r="S233" s="460"/>
      <c r="T233" s="460"/>
      <c r="U233" s="460"/>
      <c r="V233" s="467"/>
      <c r="W233" s="452" t="s">
        <v>43</v>
      </c>
      <c r="X233" s="460"/>
      <c r="Y233" s="460"/>
      <c r="Z233" s="460"/>
      <c r="AA233" s="460"/>
      <c r="AB233" s="460"/>
      <c r="AC233" s="460"/>
      <c r="AD233" s="460"/>
      <c r="AE233" s="460"/>
      <c r="AF233" s="460"/>
      <c r="AH233" s="417">
        <f t="shared" si="150"/>
        <v>0</v>
      </c>
      <c r="AI233" s="417">
        <f t="shared" si="151"/>
        <v>0</v>
      </c>
      <c r="AJ233" s="511">
        <f t="shared" si="152"/>
        <v>0</v>
      </c>
      <c r="AK233" s="511">
        <f t="shared" si="153"/>
        <v>0</v>
      </c>
      <c r="AL233" s="417">
        <f t="shared" si="154"/>
        <v>0</v>
      </c>
      <c r="AM233" s="417">
        <f t="shared" si="155"/>
        <v>0</v>
      </c>
    </row>
    <row r="234" spans="2:39" ht="15" hidden="1" customHeight="1" outlineLevel="1" x14ac:dyDescent="0.3">
      <c r="B234" s="1535" t="s">
        <v>876</v>
      </c>
      <c r="C234" s="1536"/>
      <c r="D234" s="473" t="s">
        <v>877</v>
      </c>
      <c r="E234" s="460">
        <f t="shared" si="133"/>
        <v>0</v>
      </c>
      <c r="F234" s="438">
        <f>SUM(F235:F237)</f>
        <v>0</v>
      </c>
      <c r="G234" s="438">
        <f t="shared" ref="G234:V234" si="171">SUM(G235:G237)</f>
        <v>0</v>
      </c>
      <c r="H234" s="438">
        <f t="shared" si="171"/>
        <v>0</v>
      </c>
      <c r="I234" s="438">
        <f t="shared" si="171"/>
        <v>0</v>
      </c>
      <c r="J234" s="451">
        <f t="shared" si="122"/>
        <v>0</v>
      </c>
      <c r="K234" s="438">
        <f t="shared" ref="K234:M234" si="172">SUM(K235:K237)</f>
        <v>0</v>
      </c>
      <c r="L234" s="438">
        <f t="shared" si="172"/>
        <v>0</v>
      </c>
      <c r="M234" s="438">
        <f t="shared" si="172"/>
        <v>0</v>
      </c>
      <c r="N234" s="438">
        <f t="shared" si="171"/>
        <v>0</v>
      </c>
      <c r="O234" s="438">
        <f t="shared" si="171"/>
        <v>0</v>
      </c>
      <c r="P234" s="438">
        <f t="shared" si="171"/>
        <v>0</v>
      </c>
      <c r="Q234" s="438">
        <f t="shared" si="171"/>
        <v>0</v>
      </c>
      <c r="R234" s="438">
        <f t="shared" si="171"/>
        <v>0</v>
      </c>
      <c r="S234" s="438">
        <f t="shared" si="171"/>
        <v>0</v>
      </c>
      <c r="T234" s="438">
        <f t="shared" si="171"/>
        <v>0</v>
      </c>
      <c r="U234" s="438">
        <f t="shared" si="171"/>
        <v>0</v>
      </c>
      <c r="V234" s="438">
        <f t="shared" si="171"/>
        <v>0</v>
      </c>
      <c r="W234" s="452" t="s">
        <v>43</v>
      </c>
      <c r="X234" s="438">
        <f t="shared" ref="X234:AF234" si="173">SUM(X235:X237)</f>
        <v>0</v>
      </c>
      <c r="Y234" s="438">
        <f t="shared" si="173"/>
        <v>0</v>
      </c>
      <c r="Z234" s="438">
        <f t="shared" si="173"/>
        <v>0</v>
      </c>
      <c r="AA234" s="438">
        <f t="shared" si="173"/>
        <v>0</v>
      </c>
      <c r="AB234" s="438">
        <f t="shared" si="173"/>
        <v>0</v>
      </c>
      <c r="AC234" s="438">
        <f t="shared" si="173"/>
        <v>0</v>
      </c>
      <c r="AD234" s="438">
        <f t="shared" si="173"/>
        <v>0</v>
      </c>
      <c r="AE234" s="438">
        <f t="shared" si="173"/>
        <v>0</v>
      </c>
      <c r="AF234" s="438">
        <f t="shared" si="173"/>
        <v>0</v>
      </c>
      <c r="AH234" s="417">
        <f t="shared" si="150"/>
        <v>0</v>
      </c>
      <c r="AI234" s="417">
        <f t="shared" si="151"/>
        <v>0</v>
      </c>
      <c r="AJ234" s="511">
        <f t="shared" si="152"/>
        <v>0</v>
      </c>
      <c r="AK234" s="511">
        <f t="shared" si="153"/>
        <v>0</v>
      </c>
      <c r="AL234" s="417">
        <f t="shared" si="154"/>
        <v>0</v>
      </c>
      <c r="AM234" s="417">
        <f t="shared" si="155"/>
        <v>0</v>
      </c>
    </row>
    <row r="235" spans="2:39" hidden="1" outlineLevel="2" x14ac:dyDescent="0.3">
      <c r="B235" s="491"/>
      <c r="C235" s="489" t="s">
        <v>835</v>
      </c>
      <c r="D235" s="473" t="s">
        <v>878</v>
      </c>
      <c r="E235" s="460">
        <f t="shared" si="133"/>
        <v>0</v>
      </c>
      <c r="F235" s="460"/>
      <c r="G235" s="460"/>
      <c r="H235" s="460"/>
      <c r="I235" s="460"/>
      <c r="J235" s="451">
        <f t="shared" si="122"/>
        <v>0</v>
      </c>
      <c r="K235" s="460"/>
      <c r="L235" s="460"/>
      <c r="M235" s="460"/>
      <c r="N235" s="460"/>
      <c r="O235" s="460"/>
      <c r="P235" s="460"/>
      <c r="Q235" s="460"/>
      <c r="R235" s="460"/>
      <c r="S235" s="460"/>
      <c r="T235" s="460"/>
      <c r="U235" s="460"/>
      <c r="V235" s="467"/>
      <c r="W235" s="452" t="s">
        <v>43</v>
      </c>
      <c r="X235" s="460"/>
      <c r="Y235" s="460"/>
      <c r="Z235" s="460"/>
      <c r="AA235" s="460"/>
      <c r="AB235" s="460"/>
      <c r="AC235" s="460"/>
      <c r="AD235" s="460"/>
      <c r="AE235" s="460"/>
      <c r="AF235" s="460"/>
      <c r="AH235" s="417">
        <f t="shared" si="150"/>
        <v>0</v>
      </c>
      <c r="AI235" s="417">
        <f t="shared" si="151"/>
        <v>0</v>
      </c>
      <c r="AJ235" s="511">
        <f t="shared" si="152"/>
        <v>0</v>
      </c>
      <c r="AK235" s="511">
        <f t="shared" si="153"/>
        <v>0</v>
      </c>
      <c r="AL235" s="417">
        <f t="shared" si="154"/>
        <v>0</v>
      </c>
      <c r="AM235" s="417">
        <f t="shared" si="155"/>
        <v>0</v>
      </c>
    </row>
    <row r="236" spans="2:39" hidden="1" outlineLevel="2" x14ac:dyDescent="0.3">
      <c r="B236" s="491"/>
      <c r="C236" s="489" t="s">
        <v>837</v>
      </c>
      <c r="D236" s="473" t="s">
        <v>879</v>
      </c>
      <c r="E236" s="460">
        <f t="shared" si="133"/>
        <v>0</v>
      </c>
      <c r="F236" s="460"/>
      <c r="G236" s="460"/>
      <c r="H236" s="460"/>
      <c r="I236" s="460"/>
      <c r="J236" s="451">
        <f t="shared" si="122"/>
        <v>0</v>
      </c>
      <c r="K236" s="460"/>
      <c r="L236" s="460"/>
      <c r="M236" s="460"/>
      <c r="N236" s="460"/>
      <c r="O236" s="460"/>
      <c r="P236" s="460"/>
      <c r="Q236" s="460"/>
      <c r="R236" s="460"/>
      <c r="S236" s="460"/>
      <c r="T236" s="460"/>
      <c r="U236" s="460"/>
      <c r="V236" s="467"/>
      <c r="W236" s="452" t="s">
        <v>43</v>
      </c>
      <c r="X236" s="460"/>
      <c r="Y236" s="460"/>
      <c r="Z236" s="460"/>
      <c r="AA236" s="460"/>
      <c r="AB236" s="460"/>
      <c r="AC236" s="460"/>
      <c r="AD236" s="460"/>
      <c r="AE236" s="460"/>
      <c r="AF236" s="460"/>
      <c r="AH236" s="417">
        <f t="shared" si="150"/>
        <v>0</v>
      </c>
      <c r="AI236" s="417">
        <f t="shared" si="151"/>
        <v>0</v>
      </c>
      <c r="AJ236" s="511">
        <f t="shared" si="152"/>
        <v>0</v>
      </c>
      <c r="AK236" s="511">
        <f t="shared" si="153"/>
        <v>0</v>
      </c>
      <c r="AL236" s="417">
        <f t="shared" si="154"/>
        <v>0</v>
      </c>
      <c r="AM236" s="417">
        <f t="shared" si="155"/>
        <v>0</v>
      </c>
    </row>
    <row r="237" spans="2:39" hidden="1" outlineLevel="2" x14ac:dyDescent="0.3">
      <c r="B237" s="491"/>
      <c r="C237" s="489" t="s">
        <v>839</v>
      </c>
      <c r="D237" s="473" t="s">
        <v>880</v>
      </c>
      <c r="E237" s="460">
        <f t="shared" si="133"/>
        <v>0</v>
      </c>
      <c r="F237" s="460"/>
      <c r="G237" s="460"/>
      <c r="H237" s="460"/>
      <c r="I237" s="460"/>
      <c r="J237" s="451">
        <f t="shared" si="122"/>
        <v>0</v>
      </c>
      <c r="K237" s="460"/>
      <c r="L237" s="460"/>
      <c r="M237" s="460"/>
      <c r="N237" s="460"/>
      <c r="O237" s="460"/>
      <c r="P237" s="460"/>
      <c r="Q237" s="460"/>
      <c r="R237" s="460"/>
      <c r="S237" s="460"/>
      <c r="T237" s="460"/>
      <c r="U237" s="460"/>
      <c r="V237" s="467"/>
      <c r="W237" s="452" t="s">
        <v>43</v>
      </c>
      <c r="X237" s="460"/>
      <c r="Y237" s="460"/>
      <c r="Z237" s="460"/>
      <c r="AA237" s="460"/>
      <c r="AB237" s="460"/>
      <c r="AC237" s="460"/>
      <c r="AD237" s="460"/>
      <c r="AE237" s="460"/>
      <c r="AF237" s="460"/>
      <c r="AH237" s="417">
        <f t="shared" si="150"/>
        <v>0</v>
      </c>
      <c r="AI237" s="417">
        <f t="shared" si="151"/>
        <v>0</v>
      </c>
      <c r="AJ237" s="511">
        <f t="shared" si="152"/>
        <v>0</v>
      </c>
      <c r="AK237" s="511">
        <f t="shared" si="153"/>
        <v>0</v>
      </c>
      <c r="AL237" s="417">
        <f t="shared" si="154"/>
        <v>0</v>
      </c>
      <c r="AM237" s="417">
        <f t="shared" si="155"/>
        <v>0</v>
      </c>
    </row>
    <row r="238" spans="2:39" ht="15" hidden="1" customHeight="1" outlineLevel="1" x14ac:dyDescent="0.3">
      <c r="B238" s="1533" t="s">
        <v>881</v>
      </c>
      <c r="C238" s="1534"/>
      <c r="D238" s="473" t="s">
        <v>882</v>
      </c>
      <c r="E238" s="460">
        <f t="shared" si="133"/>
        <v>0</v>
      </c>
      <c r="F238" s="438">
        <f>SUM(F239:F241)</f>
        <v>0</v>
      </c>
      <c r="G238" s="438">
        <f t="shared" ref="G238:V238" si="174">SUM(G239:G241)</f>
        <v>0</v>
      </c>
      <c r="H238" s="438">
        <f t="shared" si="174"/>
        <v>0</v>
      </c>
      <c r="I238" s="438">
        <f t="shared" si="174"/>
        <v>0</v>
      </c>
      <c r="J238" s="451">
        <f t="shared" si="122"/>
        <v>0</v>
      </c>
      <c r="K238" s="438">
        <f t="shared" ref="K238:M238" si="175">SUM(K239:K241)</f>
        <v>0</v>
      </c>
      <c r="L238" s="438">
        <f t="shared" si="175"/>
        <v>0</v>
      </c>
      <c r="M238" s="438">
        <f t="shared" si="175"/>
        <v>0</v>
      </c>
      <c r="N238" s="438">
        <f t="shared" si="174"/>
        <v>0</v>
      </c>
      <c r="O238" s="438">
        <f t="shared" si="174"/>
        <v>0</v>
      </c>
      <c r="P238" s="438">
        <f t="shared" si="174"/>
        <v>0</v>
      </c>
      <c r="Q238" s="438">
        <f t="shared" si="174"/>
        <v>0</v>
      </c>
      <c r="R238" s="438">
        <f t="shared" si="174"/>
        <v>0</v>
      </c>
      <c r="S238" s="438">
        <f t="shared" si="174"/>
        <v>0</v>
      </c>
      <c r="T238" s="438">
        <f t="shared" si="174"/>
        <v>0</v>
      </c>
      <c r="U238" s="438">
        <f t="shared" si="174"/>
        <v>0</v>
      </c>
      <c r="V238" s="438">
        <f t="shared" si="174"/>
        <v>0</v>
      </c>
      <c r="W238" s="452" t="s">
        <v>43</v>
      </c>
      <c r="X238" s="438">
        <f t="shared" ref="X238:AF238" si="176">SUM(X239:X241)</f>
        <v>0</v>
      </c>
      <c r="Y238" s="438">
        <f t="shared" si="176"/>
        <v>0</v>
      </c>
      <c r="Z238" s="438">
        <f t="shared" si="176"/>
        <v>0</v>
      </c>
      <c r="AA238" s="438">
        <f t="shared" si="176"/>
        <v>0</v>
      </c>
      <c r="AB238" s="438">
        <f t="shared" si="176"/>
        <v>0</v>
      </c>
      <c r="AC238" s="438">
        <f t="shared" si="176"/>
        <v>0</v>
      </c>
      <c r="AD238" s="438">
        <f t="shared" si="176"/>
        <v>0</v>
      </c>
      <c r="AE238" s="438">
        <f t="shared" si="176"/>
        <v>0</v>
      </c>
      <c r="AF238" s="438">
        <f t="shared" si="176"/>
        <v>0</v>
      </c>
      <c r="AH238" s="417">
        <f t="shared" si="150"/>
        <v>0</v>
      </c>
      <c r="AI238" s="417">
        <f t="shared" si="151"/>
        <v>0</v>
      </c>
      <c r="AJ238" s="511">
        <f t="shared" si="152"/>
        <v>0</v>
      </c>
      <c r="AK238" s="511">
        <f t="shared" si="153"/>
        <v>0</v>
      </c>
      <c r="AL238" s="417">
        <f t="shared" si="154"/>
        <v>0</v>
      </c>
      <c r="AM238" s="417">
        <f t="shared" si="155"/>
        <v>0</v>
      </c>
    </row>
    <row r="239" spans="2:39" hidden="1" outlineLevel="2" x14ac:dyDescent="0.3">
      <c r="B239" s="492"/>
      <c r="C239" s="489" t="s">
        <v>835</v>
      </c>
      <c r="D239" s="473" t="s">
        <v>883</v>
      </c>
      <c r="E239" s="460">
        <f t="shared" si="133"/>
        <v>0</v>
      </c>
      <c r="F239" s="460"/>
      <c r="G239" s="460">
        <v>0</v>
      </c>
      <c r="H239" s="460">
        <v>0</v>
      </c>
      <c r="I239" s="460">
        <v>0</v>
      </c>
      <c r="J239" s="451">
        <f t="shared" si="122"/>
        <v>0</v>
      </c>
      <c r="K239" s="460">
        <v>0</v>
      </c>
      <c r="L239" s="460">
        <v>0</v>
      </c>
      <c r="M239" s="460">
        <v>0</v>
      </c>
      <c r="N239" s="460">
        <v>0</v>
      </c>
      <c r="O239" s="460">
        <v>0</v>
      </c>
      <c r="P239" s="460">
        <v>0</v>
      </c>
      <c r="Q239" s="460">
        <v>0</v>
      </c>
      <c r="R239" s="460">
        <v>0</v>
      </c>
      <c r="S239" s="460">
        <v>0</v>
      </c>
      <c r="T239" s="460">
        <v>0</v>
      </c>
      <c r="U239" s="460">
        <v>0</v>
      </c>
      <c r="V239" s="467">
        <v>0</v>
      </c>
      <c r="W239" s="452" t="s">
        <v>43</v>
      </c>
      <c r="X239" s="460">
        <v>0</v>
      </c>
      <c r="Y239" s="460">
        <v>0</v>
      </c>
      <c r="Z239" s="460">
        <v>0</v>
      </c>
      <c r="AA239" s="460">
        <v>0</v>
      </c>
      <c r="AB239" s="460">
        <v>0</v>
      </c>
      <c r="AC239" s="460">
        <v>0</v>
      </c>
      <c r="AD239" s="460">
        <v>0</v>
      </c>
      <c r="AE239" s="460">
        <v>0</v>
      </c>
      <c r="AF239" s="460">
        <v>0</v>
      </c>
      <c r="AH239" s="417">
        <f t="shared" si="150"/>
        <v>0</v>
      </c>
      <c r="AI239" s="417">
        <f t="shared" si="151"/>
        <v>0</v>
      </c>
      <c r="AJ239" s="511">
        <f t="shared" si="152"/>
        <v>0</v>
      </c>
      <c r="AK239" s="511">
        <f t="shared" si="153"/>
        <v>0</v>
      </c>
      <c r="AL239" s="417">
        <f t="shared" si="154"/>
        <v>0</v>
      </c>
      <c r="AM239" s="417">
        <f t="shared" si="155"/>
        <v>0</v>
      </c>
    </row>
    <row r="240" spans="2:39" hidden="1" outlineLevel="2" x14ac:dyDescent="0.3">
      <c r="B240" s="492"/>
      <c r="C240" s="489" t="s">
        <v>837</v>
      </c>
      <c r="D240" s="473" t="s">
        <v>884</v>
      </c>
      <c r="E240" s="460">
        <f t="shared" si="133"/>
        <v>0</v>
      </c>
      <c r="F240" s="460"/>
      <c r="G240" s="460">
        <v>0</v>
      </c>
      <c r="H240" s="460">
        <v>0</v>
      </c>
      <c r="I240" s="460">
        <v>0</v>
      </c>
      <c r="J240" s="451">
        <f t="shared" si="122"/>
        <v>0</v>
      </c>
      <c r="K240" s="460">
        <v>0</v>
      </c>
      <c r="L240" s="460">
        <v>0</v>
      </c>
      <c r="M240" s="460">
        <v>0</v>
      </c>
      <c r="N240" s="460">
        <v>0</v>
      </c>
      <c r="O240" s="460">
        <v>0</v>
      </c>
      <c r="P240" s="460">
        <v>0</v>
      </c>
      <c r="Q240" s="460">
        <v>0</v>
      </c>
      <c r="R240" s="460">
        <v>0</v>
      </c>
      <c r="S240" s="460">
        <v>0</v>
      </c>
      <c r="T240" s="460">
        <v>0</v>
      </c>
      <c r="U240" s="460">
        <v>0</v>
      </c>
      <c r="V240" s="467">
        <v>0</v>
      </c>
      <c r="W240" s="452" t="s">
        <v>43</v>
      </c>
      <c r="X240" s="460">
        <v>0</v>
      </c>
      <c r="Y240" s="460">
        <v>0</v>
      </c>
      <c r="Z240" s="460">
        <v>0</v>
      </c>
      <c r="AA240" s="460">
        <v>0</v>
      </c>
      <c r="AB240" s="460">
        <v>0</v>
      </c>
      <c r="AC240" s="460">
        <v>0</v>
      </c>
      <c r="AD240" s="460">
        <v>0</v>
      </c>
      <c r="AE240" s="460">
        <v>0</v>
      </c>
      <c r="AF240" s="460">
        <v>0</v>
      </c>
      <c r="AH240" s="417">
        <f t="shared" si="150"/>
        <v>0</v>
      </c>
      <c r="AI240" s="417">
        <f t="shared" si="151"/>
        <v>0</v>
      </c>
      <c r="AJ240" s="511">
        <f t="shared" si="152"/>
        <v>0</v>
      </c>
      <c r="AK240" s="511">
        <f t="shared" si="153"/>
        <v>0</v>
      </c>
      <c r="AL240" s="417">
        <f t="shared" si="154"/>
        <v>0</v>
      </c>
      <c r="AM240" s="417">
        <f t="shared" si="155"/>
        <v>0</v>
      </c>
    </row>
    <row r="241" spans="2:39" hidden="1" outlineLevel="2" x14ac:dyDescent="0.3">
      <c r="B241" s="492"/>
      <c r="C241" s="489" t="s">
        <v>839</v>
      </c>
      <c r="D241" s="473" t="s">
        <v>885</v>
      </c>
      <c r="E241" s="460">
        <f t="shared" si="133"/>
        <v>0</v>
      </c>
      <c r="F241" s="460"/>
      <c r="G241" s="460"/>
      <c r="H241" s="460"/>
      <c r="I241" s="460"/>
      <c r="J241" s="451">
        <f t="shared" ref="J241:J280" si="177">SUM(G241:I241)</f>
        <v>0</v>
      </c>
      <c r="K241" s="460"/>
      <c r="L241" s="460"/>
      <c r="M241" s="460"/>
      <c r="N241" s="460"/>
      <c r="O241" s="460"/>
      <c r="P241" s="460"/>
      <c r="Q241" s="460"/>
      <c r="R241" s="460"/>
      <c r="S241" s="460"/>
      <c r="T241" s="460"/>
      <c r="U241" s="460"/>
      <c r="V241" s="467"/>
      <c r="W241" s="452" t="s">
        <v>43</v>
      </c>
      <c r="X241" s="460"/>
      <c r="Y241" s="460"/>
      <c r="Z241" s="460"/>
      <c r="AA241" s="460"/>
      <c r="AB241" s="460"/>
      <c r="AC241" s="460"/>
      <c r="AD241" s="460"/>
      <c r="AE241" s="460"/>
      <c r="AF241" s="460"/>
      <c r="AH241" s="417">
        <f t="shared" si="150"/>
        <v>0</v>
      </c>
      <c r="AI241" s="417">
        <f t="shared" si="151"/>
        <v>0</v>
      </c>
      <c r="AJ241" s="511">
        <f t="shared" si="152"/>
        <v>0</v>
      </c>
      <c r="AK241" s="511">
        <f t="shared" si="153"/>
        <v>0</v>
      </c>
      <c r="AL241" s="417">
        <f t="shared" si="154"/>
        <v>0</v>
      </c>
      <c r="AM241" s="417">
        <f t="shared" si="155"/>
        <v>0</v>
      </c>
    </row>
    <row r="242" spans="2:39" ht="15" hidden="1" customHeight="1" outlineLevel="1" x14ac:dyDescent="0.3">
      <c r="B242" s="1533" t="s">
        <v>886</v>
      </c>
      <c r="C242" s="1534"/>
      <c r="D242" s="473" t="s">
        <v>887</v>
      </c>
      <c r="E242" s="460">
        <f t="shared" si="133"/>
        <v>0</v>
      </c>
      <c r="F242" s="438">
        <f>SUM(F243:F245)</f>
        <v>0</v>
      </c>
      <c r="G242" s="438">
        <f t="shared" ref="G242:V242" si="178">SUM(G243:G245)</f>
        <v>0</v>
      </c>
      <c r="H242" s="438">
        <f t="shared" si="178"/>
        <v>0</v>
      </c>
      <c r="I242" s="438">
        <f t="shared" si="178"/>
        <v>0</v>
      </c>
      <c r="J242" s="451">
        <f t="shared" si="177"/>
        <v>0</v>
      </c>
      <c r="K242" s="438">
        <f t="shared" ref="K242:M242" si="179">SUM(K243:K245)</f>
        <v>0</v>
      </c>
      <c r="L242" s="438">
        <f t="shared" si="179"/>
        <v>0</v>
      </c>
      <c r="M242" s="438">
        <f t="shared" si="179"/>
        <v>0</v>
      </c>
      <c r="N242" s="438">
        <f t="shared" si="178"/>
        <v>0</v>
      </c>
      <c r="O242" s="438">
        <f t="shared" si="178"/>
        <v>0</v>
      </c>
      <c r="P242" s="438">
        <f t="shared" si="178"/>
        <v>0</v>
      </c>
      <c r="Q242" s="438">
        <f t="shared" si="178"/>
        <v>0</v>
      </c>
      <c r="R242" s="438">
        <f t="shared" si="178"/>
        <v>0</v>
      </c>
      <c r="S242" s="438">
        <f t="shared" si="178"/>
        <v>0</v>
      </c>
      <c r="T242" s="438">
        <f t="shared" si="178"/>
        <v>0</v>
      </c>
      <c r="U242" s="438">
        <f t="shared" si="178"/>
        <v>0</v>
      </c>
      <c r="V242" s="438">
        <f t="shared" si="178"/>
        <v>0</v>
      </c>
      <c r="W242" s="452" t="s">
        <v>43</v>
      </c>
      <c r="X242" s="438">
        <f t="shared" ref="X242:AF242" si="180">SUM(X243:X245)</f>
        <v>0</v>
      </c>
      <c r="Y242" s="438">
        <f t="shared" si="180"/>
        <v>0</v>
      </c>
      <c r="Z242" s="438">
        <f t="shared" si="180"/>
        <v>0</v>
      </c>
      <c r="AA242" s="438">
        <f t="shared" si="180"/>
        <v>0</v>
      </c>
      <c r="AB242" s="438">
        <f t="shared" si="180"/>
        <v>0</v>
      </c>
      <c r="AC242" s="438">
        <f t="shared" si="180"/>
        <v>0</v>
      </c>
      <c r="AD242" s="438">
        <f t="shared" si="180"/>
        <v>0</v>
      </c>
      <c r="AE242" s="438">
        <f t="shared" si="180"/>
        <v>0</v>
      </c>
      <c r="AF242" s="438">
        <f t="shared" si="180"/>
        <v>0</v>
      </c>
      <c r="AH242" s="417">
        <f t="shared" si="150"/>
        <v>0</v>
      </c>
      <c r="AI242" s="417">
        <f t="shared" si="151"/>
        <v>0</v>
      </c>
      <c r="AJ242" s="511">
        <f t="shared" si="152"/>
        <v>0</v>
      </c>
      <c r="AK242" s="511">
        <f t="shared" si="153"/>
        <v>0</v>
      </c>
      <c r="AL242" s="417">
        <f t="shared" si="154"/>
        <v>0</v>
      </c>
      <c r="AM242" s="417">
        <f t="shared" si="155"/>
        <v>0</v>
      </c>
    </row>
    <row r="243" spans="2:39" hidden="1" outlineLevel="2" x14ac:dyDescent="0.3">
      <c r="B243" s="492"/>
      <c r="C243" s="489" t="s">
        <v>835</v>
      </c>
      <c r="D243" s="473" t="s">
        <v>888</v>
      </c>
      <c r="E243" s="460">
        <f t="shared" si="133"/>
        <v>0</v>
      </c>
      <c r="F243" s="460"/>
      <c r="G243" s="460"/>
      <c r="H243" s="460"/>
      <c r="I243" s="460"/>
      <c r="J243" s="451">
        <f t="shared" si="177"/>
        <v>0</v>
      </c>
      <c r="K243" s="460"/>
      <c r="L243" s="460"/>
      <c r="M243" s="460"/>
      <c r="N243" s="460"/>
      <c r="O243" s="460"/>
      <c r="P243" s="460"/>
      <c r="Q243" s="460"/>
      <c r="R243" s="460"/>
      <c r="S243" s="460"/>
      <c r="T243" s="460"/>
      <c r="U243" s="460"/>
      <c r="V243" s="467"/>
      <c r="W243" s="452" t="s">
        <v>43</v>
      </c>
      <c r="X243" s="460"/>
      <c r="Y243" s="460"/>
      <c r="Z243" s="460"/>
      <c r="AA243" s="460"/>
      <c r="AB243" s="460"/>
      <c r="AC243" s="460"/>
      <c r="AD243" s="460"/>
      <c r="AE243" s="460"/>
      <c r="AF243" s="460"/>
      <c r="AH243" s="417">
        <f t="shared" si="150"/>
        <v>0</v>
      </c>
      <c r="AI243" s="417">
        <f t="shared" si="151"/>
        <v>0</v>
      </c>
      <c r="AJ243" s="511">
        <f t="shared" si="152"/>
        <v>0</v>
      </c>
      <c r="AK243" s="511">
        <f t="shared" si="153"/>
        <v>0</v>
      </c>
      <c r="AL243" s="417">
        <f t="shared" si="154"/>
        <v>0</v>
      </c>
      <c r="AM243" s="417">
        <f t="shared" si="155"/>
        <v>0</v>
      </c>
    </row>
    <row r="244" spans="2:39" hidden="1" outlineLevel="2" x14ac:dyDescent="0.3">
      <c r="B244" s="492"/>
      <c r="C244" s="489" t="s">
        <v>837</v>
      </c>
      <c r="D244" s="473" t="s">
        <v>889</v>
      </c>
      <c r="E244" s="460">
        <f t="shared" si="133"/>
        <v>0</v>
      </c>
      <c r="F244" s="460"/>
      <c r="G244" s="460"/>
      <c r="H244" s="460"/>
      <c r="I244" s="460"/>
      <c r="J244" s="451">
        <f t="shared" si="177"/>
        <v>0</v>
      </c>
      <c r="K244" s="460"/>
      <c r="L244" s="460"/>
      <c r="M244" s="460"/>
      <c r="N244" s="460"/>
      <c r="O244" s="460"/>
      <c r="P244" s="460"/>
      <c r="Q244" s="460"/>
      <c r="R244" s="460"/>
      <c r="S244" s="460"/>
      <c r="T244" s="460"/>
      <c r="U244" s="460"/>
      <c r="V244" s="467"/>
      <c r="W244" s="452" t="s">
        <v>43</v>
      </c>
      <c r="X244" s="460"/>
      <c r="Y244" s="460"/>
      <c r="Z244" s="460"/>
      <c r="AA244" s="460"/>
      <c r="AB244" s="460"/>
      <c r="AC244" s="460"/>
      <c r="AD244" s="460"/>
      <c r="AE244" s="460"/>
      <c r="AF244" s="460"/>
      <c r="AH244" s="417">
        <f t="shared" si="150"/>
        <v>0</v>
      </c>
      <c r="AI244" s="417">
        <f t="shared" si="151"/>
        <v>0</v>
      </c>
      <c r="AJ244" s="511">
        <f t="shared" si="152"/>
        <v>0</v>
      </c>
      <c r="AK244" s="511">
        <f t="shared" si="153"/>
        <v>0</v>
      </c>
      <c r="AL244" s="417">
        <f t="shared" si="154"/>
        <v>0</v>
      </c>
      <c r="AM244" s="417">
        <f t="shared" si="155"/>
        <v>0</v>
      </c>
    </row>
    <row r="245" spans="2:39" hidden="1" outlineLevel="2" x14ac:dyDescent="0.3">
      <c r="B245" s="492"/>
      <c r="C245" s="489" t="s">
        <v>839</v>
      </c>
      <c r="D245" s="473" t="s">
        <v>890</v>
      </c>
      <c r="E245" s="460">
        <f t="shared" si="133"/>
        <v>0</v>
      </c>
      <c r="F245" s="460"/>
      <c r="G245" s="460"/>
      <c r="H245" s="460"/>
      <c r="I245" s="460"/>
      <c r="J245" s="451">
        <f t="shared" si="177"/>
        <v>0</v>
      </c>
      <c r="K245" s="460"/>
      <c r="L245" s="460"/>
      <c r="M245" s="460"/>
      <c r="N245" s="460"/>
      <c r="O245" s="460"/>
      <c r="P245" s="460"/>
      <c r="Q245" s="460"/>
      <c r="R245" s="460"/>
      <c r="S245" s="460"/>
      <c r="T245" s="460"/>
      <c r="U245" s="460"/>
      <c r="V245" s="467"/>
      <c r="W245" s="452" t="s">
        <v>43</v>
      </c>
      <c r="X245" s="460"/>
      <c r="Y245" s="460"/>
      <c r="Z245" s="460"/>
      <c r="AA245" s="460"/>
      <c r="AB245" s="460"/>
      <c r="AC245" s="460"/>
      <c r="AD245" s="460"/>
      <c r="AE245" s="460"/>
      <c r="AF245" s="460"/>
      <c r="AH245" s="417">
        <f t="shared" si="150"/>
        <v>0</v>
      </c>
      <c r="AI245" s="417">
        <f t="shared" si="151"/>
        <v>0</v>
      </c>
      <c r="AJ245" s="511">
        <f t="shared" si="152"/>
        <v>0</v>
      </c>
      <c r="AK245" s="511">
        <f t="shared" si="153"/>
        <v>0</v>
      </c>
      <c r="AL245" s="417">
        <f t="shared" si="154"/>
        <v>0</v>
      </c>
      <c r="AM245" s="417">
        <f t="shared" si="155"/>
        <v>0</v>
      </c>
    </row>
    <row r="246" spans="2:39" ht="28.5" hidden="1" customHeight="1" outlineLevel="1" x14ac:dyDescent="0.3">
      <c r="B246" s="1533" t="s">
        <v>891</v>
      </c>
      <c r="C246" s="1534"/>
      <c r="D246" s="473" t="s">
        <v>892</v>
      </c>
      <c r="E246" s="460">
        <f t="shared" si="133"/>
        <v>0</v>
      </c>
      <c r="F246" s="438">
        <f>SUM(F247:F249)</f>
        <v>0</v>
      </c>
      <c r="G246" s="438">
        <f t="shared" ref="G246:V246" si="181">SUM(G247:G249)</f>
        <v>0</v>
      </c>
      <c r="H246" s="438">
        <f t="shared" si="181"/>
        <v>0</v>
      </c>
      <c r="I246" s="438">
        <f t="shared" si="181"/>
        <v>0</v>
      </c>
      <c r="J246" s="451">
        <f t="shared" si="177"/>
        <v>0</v>
      </c>
      <c r="K246" s="438">
        <f t="shared" ref="K246:M246" si="182">SUM(K247:K249)</f>
        <v>0</v>
      </c>
      <c r="L246" s="438">
        <f t="shared" si="182"/>
        <v>0</v>
      </c>
      <c r="M246" s="438">
        <f t="shared" si="182"/>
        <v>0</v>
      </c>
      <c r="N246" s="438">
        <f t="shared" si="181"/>
        <v>0</v>
      </c>
      <c r="O246" s="438">
        <f t="shared" si="181"/>
        <v>0</v>
      </c>
      <c r="P246" s="438">
        <f t="shared" si="181"/>
        <v>0</v>
      </c>
      <c r="Q246" s="438">
        <f t="shared" si="181"/>
        <v>0</v>
      </c>
      <c r="R246" s="438">
        <f t="shared" si="181"/>
        <v>0</v>
      </c>
      <c r="S246" s="438">
        <f t="shared" si="181"/>
        <v>0</v>
      </c>
      <c r="T246" s="438">
        <f t="shared" si="181"/>
        <v>0</v>
      </c>
      <c r="U246" s="438">
        <f t="shared" si="181"/>
        <v>0</v>
      </c>
      <c r="V246" s="438">
        <f t="shared" si="181"/>
        <v>0</v>
      </c>
      <c r="W246" s="452" t="s">
        <v>43</v>
      </c>
      <c r="X246" s="438">
        <f t="shared" ref="X246:AF246" si="183">SUM(X247:X249)</f>
        <v>0</v>
      </c>
      <c r="Y246" s="438">
        <f t="shared" si="183"/>
        <v>0</v>
      </c>
      <c r="Z246" s="438">
        <f t="shared" si="183"/>
        <v>0</v>
      </c>
      <c r="AA246" s="438">
        <f t="shared" si="183"/>
        <v>0</v>
      </c>
      <c r="AB246" s="438">
        <f t="shared" si="183"/>
        <v>0</v>
      </c>
      <c r="AC246" s="438">
        <f t="shared" si="183"/>
        <v>0</v>
      </c>
      <c r="AD246" s="438">
        <f t="shared" si="183"/>
        <v>0</v>
      </c>
      <c r="AE246" s="438">
        <f t="shared" si="183"/>
        <v>0</v>
      </c>
      <c r="AF246" s="438">
        <f t="shared" si="183"/>
        <v>0</v>
      </c>
      <c r="AH246" s="417">
        <f t="shared" si="150"/>
        <v>0</v>
      </c>
      <c r="AI246" s="417">
        <f t="shared" si="151"/>
        <v>0</v>
      </c>
      <c r="AJ246" s="511">
        <f t="shared" si="152"/>
        <v>0</v>
      </c>
      <c r="AK246" s="511">
        <f t="shared" si="153"/>
        <v>0</v>
      </c>
      <c r="AL246" s="417">
        <f t="shared" si="154"/>
        <v>0</v>
      </c>
      <c r="AM246" s="417">
        <f t="shared" si="155"/>
        <v>0</v>
      </c>
    </row>
    <row r="247" spans="2:39" hidden="1" outlineLevel="2" x14ac:dyDescent="0.3">
      <c r="B247" s="492"/>
      <c r="C247" s="489" t="s">
        <v>835</v>
      </c>
      <c r="D247" s="473" t="s">
        <v>893</v>
      </c>
      <c r="E247" s="460">
        <f t="shared" si="133"/>
        <v>0</v>
      </c>
      <c r="F247" s="460"/>
      <c r="G247" s="460"/>
      <c r="H247" s="460"/>
      <c r="I247" s="460"/>
      <c r="J247" s="451">
        <f t="shared" si="177"/>
        <v>0</v>
      </c>
      <c r="K247" s="460"/>
      <c r="L247" s="460"/>
      <c r="M247" s="460"/>
      <c r="N247" s="460"/>
      <c r="O247" s="460"/>
      <c r="P247" s="460"/>
      <c r="Q247" s="460"/>
      <c r="R247" s="460"/>
      <c r="S247" s="460"/>
      <c r="T247" s="460"/>
      <c r="U247" s="460"/>
      <c r="V247" s="467"/>
      <c r="W247" s="452" t="s">
        <v>43</v>
      </c>
      <c r="X247" s="460"/>
      <c r="Y247" s="460"/>
      <c r="Z247" s="460"/>
      <c r="AA247" s="460"/>
      <c r="AB247" s="460"/>
      <c r="AC247" s="460"/>
      <c r="AD247" s="460"/>
      <c r="AE247" s="460"/>
      <c r="AF247" s="460"/>
      <c r="AH247" s="417">
        <f t="shared" si="150"/>
        <v>0</v>
      </c>
      <c r="AI247" s="417">
        <f t="shared" si="151"/>
        <v>0</v>
      </c>
      <c r="AJ247" s="511">
        <f t="shared" si="152"/>
        <v>0</v>
      </c>
      <c r="AK247" s="511">
        <f t="shared" si="153"/>
        <v>0</v>
      </c>
      <c r="AL247" s="417">
        <f t="shared" si="154"/>
        <v>0</v>
      </c>
      <c r="AM247" s="417">
        <f t="shared" si="155"/>
        <v>0</v>
      </c>
    </row>
    <row r="248" spans="2:39" hidden="1" outlineLevel="2" x14ac:dyDescent="0.3">
      <c r="B248" s="492"/>
      <c r="C248" s="489" t="s">
        <v>837</v>
      </c>
      <c r="D248" s="473" t="s">
        <v>894</v>
      </c>
      <c r="E248" s="460">
        <f t="shared" si="133"/>
        <v>0</v>
      </c>
      <c r="F248" s="460"/>
      <c r="G248" s="460"/>
      <c r="H248" s="460"/>
      <c r="I248" s="460"/>
      <c r="J248" s="451">
        <f t="shared" si="177"/>
        <v>0</v>
      </c>
      <c r="K248" s="460"/>
      <c r="L248" s="460"/>
      <c r="M248" s="460"/>
      <c r="N248" s="460"/>
      <c r="O248" s="460"/>
      <c r="P248" s="460"/>
      <c r="Q248" s="460"/>
      <c r="R248" s="460"/>
      <c r="S248" s="460"/>
      <c r="T248" s="460"/>
      <c r="U248" s="460"/>
      <c r="V248" s="467"/>
      <c r="W248" s="452" t="s">
        <v>43</v>
      </c>
      <c r="X248" s="460"/>
      <c r="Y248" s="460"/>
      <c r="Z248" s="460"/>
      <c r="AA248" s="460"/>
      <c r="AB248" s="460"/>
      <c r="AC248" s="460"/>
      <c r="AD248" s="460"/>
      <c r="AE248" s="460"/>
      <c r="AF248" s="460"/>
      <c r="AH248" s="417">
        <f t="shared" si="150"/>
        <v>0</v>
      </c>
      <c r="AI248" s="417">
        <f t="shared" si="151"/>
        <v>0</v>
      </c>
      <c r="AJ248" s="511">
        <f t="shared" si="152"/>
        <v>0</v>
      </c>
      <c r="AK248" s="511">
        <f t="shared" si="153"/>
        <v>0</v>
      </c>
      <c r="AL248" s="417">
        <f t="shared" si="154"/>
        <v>0</v>
      </c>
      <c r="AM248" s="417">
        <f t="shared" si="155"/>
        <v>0</v>
      </c>
    </row>
    <row r="249" spans="2:39" hidden="1" outlineLevel="2" x14ac:dyDescent="0.3">
      <c r="B249" s="492"/>
      <c r="C249" s="489" t="s">
        <v>839</v>
      </c>
      <c r="D249" s="473" t="s">
        <v>895</v>
      </c>
      <c r="E249" s="460">
        <f t="shared" ref="E249:E262" si="184">J249+N249+R249+V249</f>
        <v>0</v>
      </c>
      <c r="F249" s="460"/>
      <c r="G249" s="460"/>
      <c r="H249" s="460"/>
      <c r="I249" s="460"/>
      <c r="J249" s="451">
        <f t="shared" si="177"/>
        <v>0</v>
      </c>
      <c r="K249" s="460"/>
      <c r="L249" s="460"/>
      <c r="M249" s="460"/>
      <c r="N249" s="460"/>
      <c r="O249" s="460"/>
      <c r="P249" s="460"/>
      <c r="Q249" s="460"/>
      <c r="R249" s="460"/>
      <c r="S249" s="460"/>
      <c r="T249" s="460"/>
      <c r="U249" s="460"/>
      <c r="V249" s="467"/>
      <c r="W249" s="452" t="s">
        <v>43</v>
      </c>
      <c r="X249" s="460"/>
      <c r="Y249" s="460"/>
      <c r="Z249" s="460"/>
      <c r="AA249" s="460"/>
      <c r="AB249" s="460"/>
      <c r="AC249" s="460"/>
      <c r="AD249" s="460"/>
      <c r="AE249" s="460"/>
      <c r="AF249" s="460"/>
      <c r="AH249" s="417">
        <f t="shared" si="150"/>
        <v>0</v>
      </c>
      <c r="AI249" s="417">
        <f t="shared" si="151"/>
        <v>0</v>
      </c>
      <c r="AJ249" s="511">
        <f t="shared" si="152"/>
        <v>0</v>
      </c>
      <c r="AK249" s="511">
        <f t="shared" si="153"/>
        <v>0</v>
      </c>
      <c r="AL249" s="417">
        <f t="shared" si="154"/>
        <v>0</v>
      </c>
      <c r="AM249" s="417">
        <f t="shared" si="155"/>
        <v>0</v>
      </c>
    </row>
    <row r="250" spans="2:39" ht="15" hidden="1" customHeight="1" outlineLevel="1" x14ac:dyDescent="0.3">
      <c r="B250" s="1533" t="s">
        <v>896</v>
      </c>
      <c r="C250" s="1534"/>
      <c r="D250" s="473">
        <v>56.27</v>
      </c>
      <c r="E250" s="460">
        <f t="shared" si="184"/>
        <v>0</v>
      </c>
      <c r="F250" s="438">
        <f>SUM(F251:F253)</f>
        <v>0</v>
      </c>
      <c r="G250" s="438">
        <f t="shared" ref="G250:V250" si="185">SUM(G251:G253)</f>
        <v>0</v>
      </c>
      <c r="H250" s="438">
        <f t="shared" si="185"/>
        <v>0</v>
      </c>
      <c r="I250" s="438">
        <f t="shared" si="185"/>
        <v>0</v>
      </c>
      <c r="J250" s="451">
        <f t="shared" si="177"/>
        <v>0</v>
      </c>
      <c r="K250" s="438">
        <f t="shared" ref="K250:M250" si="186">SUM(K251:K253)</f>
        <v>0</v>
      </c>
      <c r="L250" s="438">
        <f t="shared" si="186"/>
        <v>0</v>
      </c>
      <c r="M250" s="438">
        <f t="shared" si="186"/>
        <v>0</v>
      </c>
      <c r="N250" s="438">
        <f t="shared" si="185"/>
        <v>0</v>
      </c>
      <c r="O250" s="438">
        <f t="shared" si="185"/>
        <v>0</v>
      </c>
      <c r="P250" s="438">
        <f t="shared" si="185"/>
        <v>0</v>
      </c>
      <c r="Q250" s="438">
        <f t="shared" si="185"/>
        <v>0</v>
      </c>
      <c r="R250" s="438">
        <f t="shared" si="185"/>
        <v>0</v>
      </c>
      <c r="S250" s="438">
        <f t="shared" si="185"/>
        <v>0</v>
      </c>
      <c r="T250" s="438">
        <f t="shared" si="185"/>
        <v>0</v>
      </c>
      <c r="U250" s="438">
        <f t="shared" si="185"/>
        <v>0</v>
      </c>
      <c r="V250" s="438">
        <f t="shared" si="185"/>
        <v>0</v>
      </c>
      <c r="W250" s="452" t="s">
        <v>43</v>
      </c>
      <c r="X250" s="438">
        <f t="shared" ref="X250:AF250" si="187">SUM(X251:X253)</f>
        <v>0</v>
      </c>
      <c r="Y250" s="438">
        <f t="shared" si="187"/>
        <v>0</v>
      </c>
      <c r="Z250" s="438">
        <f t="shared" si="187"/>
        <v>0</v>
      </c>
      <c r="AA250" s="438">
        <f t="shared" si="187"/>
        <v>0</v>
      </c>
      <c r="AB250" s="438">
        <f t="shared" si="187"/>
        <v>0</v>
      </c>
      <c r="AC250" s="438">
        <f t="shared" si="187"/>
        <v>0</v>
      </c>
      <c r="AD250" s="438">
        <f t="shared" si="187"/>
        <v>0</v>
      </c>
      <c r="AE250" s="438">
        <f t="shared" si="187"/>
        <v>0</v>
      </c>
      <c r="AF250" s="438">
        <f t="shared" si="187"/>
        <v>0</v>
      </c>
      <c r="AH250" s="417">
        <f t="shared" si="150"/>
        <v>0</v>
      </c>
      <c r="AI250" s="417">
        <f t="shared" si="151"/>
        <v>0</v>
      </c>
      <c r="AJ250" s="511">
        <f t="shared" si="152"/>
        <v>0</v>
      </c>
      <c r="AK250" s="511">
        <f t="shared" si="153"/>
        <v>0</v>
      </c>
      <c r="AL250" s="417">
        <f t="shared" si="154"/>
        <v>0</v>
      </c>
      <c r="AM250" s="417">
        <f t="shared" si="155"/>
        <v>0</v>
      </c>
    </row>
    <row r="251" spans="2:39" hidden="1" outlineLevel="2" x14ac:dyDescent="0.3">
      <c r="B251" s="492"/>
      <c r="C251" s="489" t="s">
        <v>835</v>
      </c>
      <c r="D251" s="473" t="s">
        <v>897</v>
      </c>
      <c r="E251" s="460">
        <f t="shared" si="184"/>
        <v>0</v>
      </c>
      <c r="F251" s="460"/>
      <c r="G251" s="460"/>
      <c r="H251" s="460"/>
      <c r="I251" s="460"/>
      <c r="J251" s="451">
        <f t="shared" si="177"/>
        <v>0</v>
      </c>
      <c r="K251" s="460"/>
      <c r="L251" s="460"/>
      <c r="M251" s="460"/>
      <c r="N251" s="460"/>
      <c r="O251" s="460"/>
      <c r="P251" s="460"/>
      <c r="Q251" s="460"/>
      <c r="R251" s="460"/>
      <c r="S251" s="460"/>
      <c r="T251" s="460"/>
      <c r="U251" s="460"/>
      <c r="V251" s="467"/>
      <c r="W251" s="452" t="s">
        <v>43</v>
      </c>
      <c r="X251" s="460"/>
      <c r="Y251" s="460"/>
      <c r="Z251" s="460"/>
      <c r="AA251" s="460"/>
      <c r="AB251" s="460"/>
      <c r="AC251" s="460"/>
      <c r="AD251" s="460"/>
      <c r="AE251" s="460"/>
      <c r="AF251" s="460"/>
      <c r="AH251" s="417">
        <f t="shared" si="150"/>
        <v>0</v>
      </c>
      <c r="AI251" s="417">
        <f t="shared" si="151"/>
        <v>0</v>
      </c>
      <c r="AJ251" s="511">
        <f t="shared" si="152"/>
        <v>0</v>
      </c>
      <c r="AK251" s="511">
        <f t="shared" si="153"/>
        <v>0</v>
      </c>
      <c r="AL251" s="417">
        <f t="shared" si="154"/>
        <v>0</v>
      </c>
      <c r="AM251" s="417">
        <f t="shared" si="155"/>
        <v>0</v>
      </c>
    </row>
    <row r="252" spans="2:39" hidden="1" outlineLevel="2" x14ac:dyDescent="0.3">
      <c r="B252" s="492"/>
      <c r="C252" s="489" t="s">
        <v>837</v>
      </c>
      <c r="D252" s="473" t="s">
        <v>898</v>
      </c>
      <c r="E252" s="460">
        <f t="shared" si="184"/>
        <v>0</v>
      </c>
      <c r="F252" s="460"/>
      <c r="G252" s="460"/>
      <c r="H252" s="460"/>
      <c r="I252" s="460"/>
      <c r="J252" s="451">
        <f t="shared" si="177"/>
        <v>0</v>
      </c>
      <c r="K252" s="460"/>
      <c r="L252" s="460"/>
      <c r="M252" s="460"/>
      <c r="N252" s="460"/>
      <c r="O252" s="460"/>
      <c r="P252" s="460"/>
      <c r="Q252" s="460"/>
      <c r="R252" s="460"/>
      <c r="S252" s="460"/>
      <c r="T252" s="460"/>
      <c r="U252" s="460"/>
      <c r="V252" s="467"/>
      <c r="W252" s="452" t="s">
        <v>43</v>
      </c>
      <c r="X252" s="460"/>
      <c r="Y252" s="460"/>
      <c r="Z252" s="460"/>
      <c r="AA252" s="460"/>
      <c r="AB252" s="460"/>
      <c r="AC252" s="460"/>
      <c r="AD252" s="460"/>
      <c r="AE252" s="460"/>
      <c r="AF252" s="460"/>
      <c r="AH252" s="417">
        <f t="shared" si="150"/>
        <v>0</v>
      </c>
      <c r="AI252" s="417">
        <f t="shared" si="151"/>
        <v>0</v>
      </c>
      <c r="AJ252" s="511">
        <f t="shared" si="152"/>
        <v>0</v>
      </c>
      <c r="AK252" s="511">
        <f t="shared" si="153"/>
        <v>0</v>
      </c>
      <c r="AL252" s="417">
        <f t="shared" si="154"/>
        <v>0</v>
      </c>
      <c r="AM252" s="417">
        <f t="shared" si="155"/>
        <v>0</v>
      </c>
    </row>
    <row r="253" spans="2:39" hidden="1" outlineLevel="2" x14ac:dyDescent="0.3">
      <c r="B253" s="492"/>
      <c r="C253" s="489" t="s">
        <v>839</v>
      </c>
      <c r="D253" s="473" t="s">
        <v>899</v>
      </c>
      <c r="E253" s="460">
        <f t="shared" si="184"/>
        <v>0</v>
      </c>
      <c r="F253" s="460"/>
      <c r="G253" s="460"/>
      <c r="H253" s="460"/>
      <c r="I253" s="460"/>
      <c r="J253" s="451">
        <f t="shared" si="177"/>
        <v>0</v>
      </c>
      <c r="K253" s="460"/>
      <c r="L253" s="460"/>
      <c r="M253" s="460"/>
      <c r="N253" s="460"/>
      <c r="O253" s="460"/>
      <c r="P253" s="460"/>
      <c r="Q253" s="460"/>
      <c r="R253" s="460"/>
      <c r="S253" s="460"/>
      <c r="T253" s="460"/>
      <c r="U253" s="460"/>
      <c r="V253" s="467"/>
      <c r="W253" s="452" t="s">
        <v>43</v>
      </c>
      <c r="X253" s="460"/>
      <c r="Y253" s="460"/>
      <c r="Z253" s="460"/>
      <c r="AA253" s="460"/>
      <c r="AB253" s="460"/>
      <c r="AC253" s="460"/>
      <c r="AD253" s="460"/>
      <c r="AE253" s="460"/>
      <c r="AF253" s="460"/>
      <c r="AH253" s="417">
        <f t="shared" si="150"/>
        <v>0</v>
      </c>
      <c r="AI253" s="417">
        <f t="shared" si="151"/>
        <v>0</v>
      </c>
      <c r="AJ253" s="511">
        <f t="shared" si="152"/>
        <v>0</v>
      </c>
      <c r="AK253" s="511">
        <f t="shared" si="153"/>
        <v>0</v>
      </c>
      <c r="AL253" s="417">
        <f t="shared" si="154"/>
        <v>0</v>
      </c>
      <c r="AM253" s="417">
        <f t="shared" si="155"/>
        <v>0</v>
      </c>
    </row>
    <row r="254" spans="2:39" ht="15" hidden="1" customHeight="1" outlineLevel="1" x14ac:dyDescent="0.3">
      <c r="B254" s="1533" t="s">
        <v>900</v>
      </c>
      <c r="C254" s="1534"/>
      <c r="D254" s="473">
        <v>56.28</v>
      </c>
      <c r="E254" s="460">
        <f t="shared" si="184"/>
        <v>0</v>
      </c>
      <c r="F254" s="438">
        <f>SUM(F255:F257)</f>
        <v>0</v>
      </c>
      <c r="G254" s="438">
        <f t="shared" ref="G254:V254" si="188">SUM(G255:G257)</f>
        <v>0</v>
      </c>
      <c r="H254" s="438">
        <f t="shared" si="188"/>
        <v>0</v>
      </c>
      <c r="I254" s="438">
        <f t="shared" si="188"/>
        <v>0</v>
      </c>
      <c r="J254" s="451">
        <f t="shared" si="177"/>
        <v>0</v>
      </c>
      <c r="K254" s="438">
        <f t="shared" ref="K254:M254" si="189">SUM(K255:K257)</f>
        <v>0</v>
      </c>
      <c r="L254" s="438">
        <f t="shared" si="189"/>
        <v>0</v>
      </c>
      <c r="M254" s="438">
        <f t="shared" si="189"/>
        <v>0</v>
      </c>
      <c r="N254" s="438">
        <f t="shared" si="188"/>
        <v>0</v>
      </c>
      <c r="O254" s="438">
        <f t="shared" si="188"/>
        <v>0</v>
      </c>
      <c r="P254" s="438">
        <f t="shared" si="188"/>
        <v>0</v>
      </c>
      <c r="Q254" s="438">
        <f t="shared" si="188"/>
        <v>0</v>
      </c>
      <c r="R254" s="438">
        <f t="shared" si="188"/>
        <v>0</v>
      </c>
      <c r="S254" s="438">
        <f t="shared" si="188"/>
        <v>0</v>
      </c>
      <c r="T254" s="438">
        <f t="shared" si="188"/>
        <v>0</v>
      </c>
      <c r="U254" s="438">
        <f t="shared" si="188"/>
        <v>0</v>
      </c>
      <c r="V254" s="438">
        <f t="shared" si="188"/>
        <v>0</v>
      </c>
      <c r="W254" s="452" t="s">
        <v>43</v>
      </c>
      <c r="X254" s="438">
        <f t="shared" ref="X254:AF254" si="190">SUM(X255:X257)</f>
        <v>0</v>
      </c>
      <c r="Y254" s="438">
        <f t="shared" si="190"/>
        <v>0</v>
      </c>
      <c r="Z254" s="438">
        <f t="shared" si="190"/>
        <v>0</v>
      </c>
      <c r="AA254" s="438">
        <f t="shared" si="190"/>
        <v>0</v>
      </c>
      <c r="AB254" s="438">
        <f t="shared" si="190"/>
        <v>0</v>
      </c>
      <c r="AC254" s="438">
        <f t="shared" si="190"/>
        <v>0</v>
      </c>
      <c r="AD254" s="438">
        <f t="shared" si="190"/>
        <v>0</v>
      </c>
      <c r="AE254" s="438">
        <f t="shared" si="190"/>
        <v>0</v>
      </c>
      <c r="AF254" s="438">
        <f t="shared" si="190"/>
        <v>0</v>
      </c>
      <c r="AH254" s="417">
        <f t="shared" si="150"/>
        <v>0</v>
      </c>
      <c r="AI254" s="417">
        <f t="shared" si="151"/>
        <v>0</v>
      </c>
      <c r="AJ254" s="511">
        <f t="shared" si="152"/>
        <v>0</v>
      </c>
      <c r="AK254" s="511">
        <f t="shared" si="153"/>
        <v>0</v>
      </c>
      <c r="AL254" s="417">
        <f t="shared" si="154"/>
        <v>0</v>
      </c>
      <c r="AM254" s="417">
        <f t="shared" si="155"/>
        <v>0</v>
      </c>
    </row>
    <row r="255" spans="2:39" hidden="1" outlineLevel="2" x14ac:dyDescent="0.3">
      <c r="B255" s="492"/>
      <c r="C255" s="489" t="s">
        <v>835</v>
      </c>
      <c r="D255" s="473" t="s">
        <v>901</v>
      </c>
      <c r="E255" s="460">
        <f t="shared" si="184"/>
        <v>0</v>
      </c>
      <c r="F255" s="460"/>
      <c r="G255" s="460"/>
      <c r="H255" s="460"/>
      <c r="I255" s="460"/>
      <c r="J255" s="451">
        <f t="shared" si="177"/>
        <v>0</v>
      </c>
      <c r="K255" s="460"/>
      <c r="L255" s="460"/>
      <c r="M255" s="460"/>
      <c r="N255" s="460"/>
      <c r="O255" s="460"/>
      <c r="P255" s="460"/>
      <c r="Q255" s="460"/>
      <c r="R255" s="460"/>
      <c r="S255" s="460"/>
      <c r="T255" s="460"/>
      <c r="U255" s="460"/>
      <c r="V255" s="467"/>
      <c r="W255" s="452" t="s">
        <v>43</v>
      </c>
      <c r="X255" s="460"/>
      <c r="Y255" s="460"/>
      <c r="Z255" s="460"/>
      <c r="AA255" s="460"/>
      <c r="AB255" s="460"/>
      <c r="AC255" s="460"/>
      <c r="AD255" s="460"/>
      <c r="AE255" s="460"/>
      <c r="AF255" s="460"/>
      <c r="AH255" s="417">
        <f t="shared" si="150"/>
        <v>0</v>
      </c>
      <c r="AI255" s="417">
        <f t="shared" si="151"/>
        <v>0</v>
      </c>
      <c r="AJ255" s="511">
        <f t="shared" si="152"/>
        <v>0</v>
      </c>
      <c r="AK255" s="511">
        <f t="shared" si="153"/>
        <v>0</v>
      </c>
      <c r="AL255" s="417">
        <f t="shared" si="154"/>
        <v>0</v>
      </c>
      <c r="AM255" s="417">
        <f t="shared" si="155"/>
        <v>0</v>
      </c>
    </row>
    <row r="256" spans="2:39" hidden="1" outlineLevel="2" x14ac:dyDescent="0.3">
      <c r="B256" s="492"/>
      <c r="C256" s="489" t="s">
        <v>837</v>
      </c>
      <c r="D256" s="473" t="s">
        <v>902</v>
      </c>
      <c r="E256" s="460">
        <f t="shared" si="184"/>
        <v>0</v>
      </c>
      <c r="F256" s="460"/>
      <c r="G256" s="460"/>
      <c r="H256" s="460"/>
      <c r="I256" s="460"/>
      <c r="J256" s="451">
        <f t="shared" si="177"/>
        <v>0</v>
      </c>
      <c r="K256" s="460"/>
      <c r="L256" s="460"/>
      <c r="M256" s="460"/>
      <c r="N256" s="460"/>
      <c r="O256" s="460"/>
      <c r="P256" s="460"/>
      <c r="Q256" s="460"/>
      <c r="R256" s="460"/>
      <c r="S256" s="460"/>
      <c r="T256" s="460"/>
      <c r="U256" s="460"/>
      <c r="V256" s="467"/>
      <c r="W256" s="452" t="s">
        <v>43</v>
      </c>
      <c r="X256" s="460"/>
      <c r="Y256" s="460"/>
      <c r="Z256" s="460"/>
      <c r="AA256" s="460"/>
      <c r="AB256" s="460"/>
      <c r="AC256" s="460"/>
      <c r="AD256" s="460"/>
      <c r="AE256" s="460"/>
      <c r="AF256" s="460"/>
      <c r="AH256" s="417">
        <f t="shared" si="150"/>
        <v>0</v>
      </c>
      <c r="AI256" s="417">
        <f t="shared" si="151"/>
        <v>0</v>
      </c>
      <c r="AJ256" s="511">
        <f t="shared" si="152"/>
        <v>0</v>
      </c>
      <c r="AK256" s="511">
        <f t="shared" si="153"/>
        <v>0</v>
      </c>
      <c r="AL256" s="417">
        <f t="shared" si="154"/>
        <v>0</v>
      </c>
      <c r="AM256" s="417">
        <f t="shared" si="155"/>
        <v>0</v>
      </c>
    </row>
    <row r="257" spans="2:39" hidden="1" outlineLevel="2" x14ac:dyDescent="0.3">
      <c r="B257" s="492"/>
      <c r="C257" s="489" t="s">
        <v>839</v>
      </c>
      <c r="D257" s="473" t="s">
        <v>903</v>
      </c>
      <c r="E257" s="460">
        <f t="shared" si="184"/>
        <v>0</v>
      </c>
      <c r="F257" s="460"/>
      <c r="G257" s="460"/>
      <c r="H257" s="460"/>
      <c r="I257" s="460"/>
      <c r="J257" s="451">
        <f t="shared" si="177"/>
        <v>0</v>
      </c>
      <c r="K257" s="460"/>
      <c r="L257" s="460"/>
      <c r="M257" s="460"/>
      <c r="N257" s="460"/>
      <c r="O257" s="460"/>
      <c r="P257" s="460"/>
      <c r="Q257" s="460"/>
      <c r="R257" s="460"/>
      <c r="S257" s="460"/>
      <c r="T257" s="460"/>
      <c r="U257" s="460"/>
      <c r="V257" s="467"/>
      <c r="W257" s="452" t="s">
        <v>43</v>
      </c>
      <c r="X257" s="460"/>
      <c r="Y257" s="460"/>
      <c r="Z257" s="460"/>
      <c r="AA257" s="460"/>
      <c r="AB257" s="460"/>
      <c r="AC257" s="460"/>
      <c r="AD257" s="460"/>
      <c r="AE257" s="460"/>
      <c r="AF257" s="460"/>
      <c r="AH257" s="417">
        <f t="shared" si="150"/>
        <v>0</v>
      </c>
      <c r="AI257" s="417">
        <f t="shared" si="151"/>
        <v>0</v>
      </c>
      <c r="AJ257" s="511">
        <f t="shared" si="152"/>
        <v>0</v>
      </c>
      <c r="AK257" s="511">
        <f t="shared" si="153"/>
        <v>0</v>
      </c>
      <c r="AL257" s="417">
        <f t="shared" si="154"/>
        <v>0</v>
      </c>
      <c r="AM257" s="417">
        <f t="shared" si="155"/>
        <v>0</v>
      </c>
    </row>
    <row r="258" spans="2:39" s="443" customFormat="1" x14ac:dyDescent="0.3">
      <c r="B258" s="1529" t="s">
        <v>980</v>
      </c>
      <c r="C258" s="1530"/>
      <c r="D258" s="442" t="s">
        <v>904</v>
      </c>
      <c r="E258" s="438">
        <f t="shared" si="184"/>
        <v>431318.96</v>
      </c>
      <c r="F258" s="438">
        <f>SUM(F260,F266,F269)</f>
        <v>13804</v>
      </c>
      <c r="G258" s="438">
        <f t="shared" ref="G258:V258" si="191">SUM(G260,G266,G269)</f>
        <v>13804</v>
      </c>
      <c r="H258" s="438">
        <f t="shared" si="191"/>
        <v>0</v>
      </c>
      <c r="I258" s="438">
        <f t="shared" si="191"/>
        <v>0</v>
      </c>
      <c r="J258" s="451">
        <f t="shared" si="177"/>
        <v>13804</v>
      </c>
      <c r="K258" s="438">
        <f t="shared" ref="K258:M258" si="192">SUM(K260,K266,K269)</f>
        <v>0</v>
      </c>
      <c r="L258" s="438">
        <f t="shared" si="192"/>
        <v>0</v>
      </c>
      <c r="M258" s="438">
        <f t="shared" si="192"/>
        <v>0</v>
      </c>
      <c r="N258" s="438">
        <f t="shared" si="191"/>
        <v>0</v>
      </c>
      <c r="O258" s="438">
        <f t="shared" si="191"/>
        <v>0</v>
      </c>
      <c r="P258" s="438">
        <f t="shared" si="191"/>
        <v>0</v>
      </c>
      <c r="Q258" s="438">
        <f t="shared" si="191"/>
        <v>417514.96</v>
      </c>
      <c r="R258" s="438">
        <f t="shared" si="191"/>
        <v>417514.96</v>
      </c>
      <c r="S258" s="438">
        <f t="shared" si="191"/>
        <v>0</v>
      </c>
      <c r="T258" s="438">
        <f t="shared" si="191"/>
        <v>0</v>
      </c>
      <c r="U258" s="438">
        <f t="shared" si="191"/>
        <v>0</v>
      </c>
      <c r="V258" s="438">
        <f t="shared" si="191"/>
        <v>0</v>
      </c>
      <c r="W258" s="452"/>
      <c r="X258" s="438">
        <f t="shared" ref="X258:AF258" si="193">SUM(X260,X266,X269)</f>
        <v>0</v>
      </c>
      <c r="Y258" s="438">
        <f t="shared" si="193"/>
        <v>0</v>
      </c>
      <c r="Z258" s="438">
        <f t="shared" si="193"/>
        <v>0</v>
      </c>
      <c r="AA258" s="438">
        <f t="shared" si="193"/>
        <v>0</v>
      </c>
      <c r="AB258" s="438">
        <f t="shared" si="193"/>
        <v>0</v>
      </c>
      <c r="AC258" s="438">
        <f t="shared" si="193"/>
        <v>0</v>
      </c>
      <c r="AD258" s="438">
        <f t="shared" si="193"/>
        <v>0</v>
      </c>
      <c r="AE258" s="438">
        <f t="shared" si="193"/>
        <v>0</v>
      </c>
      <c r="AF258" s="438">
        <f t="shared" si="193"/>
        <v>0</v>
      </c>
      <c r="AH258" s="417">
        <f t="shared" si="150"/>
        <v>43131.896000000001</v>
      </c>
      <c r="AI258" s="417">
        <f t="shared" si="151"/>
        <v>517582.75199999998</v>
      </c>
      <c r="AJ258" s="511">
        <f t="shared" si="152"/>
        <v>0</v>
      </c>
      <c r="AK258" s="511">
        <f t="shared" si="153"/>
        <v>517582.75199999998</v>
      </c>
      <c r="AL258" s="417">
        <f t="shared" si="154"/>
        <v>517.58275200000003</v>
      </c>
      <c r="AM258" s="417">
        <f t="shared" si="155"/>
        <v>533.11023456000009</v>
      </c>
    </row>
    <row r="259" spans="2:39" s="443" customFormat="1" x14ac:dyDescent="0.3">
      <c r="B259" s="1525" t="s">
        <v>905</v>
      </c>
      <c r="C259" s="1526"/>
      <c r="D259" s="442">
        <v>71</v>
      </c>
      <c r="E259" s="438">
        <f t="shared" si="184"/>
        <v>431318.96</v>
      </c>
      <c r="F259" s="438">
        <f>SUM(F260,F265)</f>
        <v>13804</v>
      </c>
      <c r="G259" s="438">
        <f t="shared" ref="G259:V259" si="194">SUM(G260,G265)</f>
        <v>13804</v>
      </c>
      <c r="H259" s="438">
        <f t="shared" si="194"/>
        <v>0</v>
      </c>
      <c r="I259" s="438">
        <f t="shared" si="194"/>
        <v>0</v>
      </c>
      <c r="J259" s="451">
        <f t="shared" si="177"/>
        <v>13804</v>
      </c>
      <c r="K259" s="438">
        <f t="shared" ref="K259:M259" si="195">SUM(K260,K265)</f>
        <v>0</v>
      </c>
      <c r="L259" s="438">
        <f t="shared" si="195"/>
        <v>0</v>
      </c>
      <c r="M259" s="438">
        <f t="shared" si="195"/>
        <v>0</v>
      </c>
      <c r="N259" s="438">
        <f t="shared" si="194"/>
        <v>0</v>
      </c>
      <c r="O259" s="438">
        <f t="shared" si="194"/>
        <v>0</v>
      </c>
      <c r="P259" s="438">
        <f t="shared" si="194"/>
        <v>0</v>
      </c>
      <c r="Q259" s="438">
        <f t="shared" si="194"/>
        <v>417514.96</v>
      </c>
      <c r="R259" s="438">
        <f t="shared" si="194"/>
        <v>417514.96</v>
      </c>
      <c r="S259" s="438">
        <f t="shared" si="194"/>
        <v>0</v>
      </c>
      <c r="T259" s="438">
        <f t="shared" si="194"/>
        <v>0</v>
      </c>
      <c r="U259" s="438">
        <f t="shared" si="194"/>
        <v>0</v>
      </c>
      <c r="V259" s="438">
        <f t="shared" si="194"/>
        <v>0</v>
      </c>
      <c r="W259" s="441"/>
      <c r="X259" s="438">
        <f t="shared" ref="X259:AF259" si="196">SUM(X260,X265)</f>
        <v>0</v>
      </c>
      <c r="Y259" s="438">
        <f t="shared" si="196"/>
        <v>0</v>
      </c>
      <c r="Z259" s="438">
        <f t="shared" si="196"/>
        <v>0</v>
      </c>
      <c r="AA259" s="438">
        <f t="shared" si="196"/>
        <v>0</v>
      </c>
      <c r="AB259" s="438">
        <f t="shared" si="196"/>
        <v>0</v>
      </c>
      <c r="AC259" s="438">
        <f t="shared" si="196"/>
        <v>0</v>
      </c>
      <c r="AD259" s="438">
        <f t="shared" si="196"/>
        <v>0</v>
      </c>
      <c r="AE259" s="438">
        <f t="shared" si="196"/>
        <v>0</v>
      </c>
      <c r="AF259" s="438">
        <f t="shared" si="196"/>
        <v>0</v>
      </c>
      <c r="AH259" s="417">
        <f t="shared" si="150"/>
        <v>43131.896000000001</v>
      </c>
      <c r="AI259" s="417">
        <f t="shared" si="151"/>
        <v>517582.75199999998</v>
      </c>
      <c r="AJ259" s="511">
        <f t="shared" si="152"/>
        <v>0</v>
      </c>
      <c r="AK259" s="511">
        <f t="shared" si="153"/>
        <v>517582.75199999998</v>
      </c>
      <c r="AL259" s="417">
        <f t="shared" si="154"/>
        <v>517.58275200000003</v>
      </c>
      <c r="AM259" s="417">
        <f t="shared" si="155"/>
        <v>533.11023456000009</v>
      </c>
    </row>
    <row r="260" spans="2:39" outlineLevel="1" x14ac:dyDescent="0.3">
      <c r="B260" s="455" t="s">
        <v>906</v>
      </c>
      <c r="C260" s="476"/>
      <c r="D260" s="442" t="s">
        <v>907</v>
      </c>
      <c r="E260" s="438">
        <f t="shared" si="184"/>
        <v>431318.96</v>
      </c>
      <c r="F260" s="438">
        <f>SUM(F261:F264)</f>
        <v>13804</v>
      </c>
      <c r="G260" s="438">
        <f t="shared" ref="G260:V260" si="197">SUM(G261:G264)</f>
        <v>13804</v>
      </c>
      <c r="H260" s="438">
        <f t="shared" si="197"/>
        <v>0</v>
      </c>
      <c r="I260" s="438">
        <f t="shared" si="197"/>
        <v>0</v>
      </c>
      <c r="J260" s="451">
        <f t="shared" si="177"/>
        <v>13804</v>
      </c>
      <c r="K260" s="438">
        <f t="shared" ref="K260:M260" si="198">SUM(K261:K264)</f>
        <v>0</v>
      </c>
      <c r="L260" s="438">
        <f t="shared" si="198"/>
        <v>0</v>
      </c>
      <c r="M260" s="438">
        <f t="shared" si="198"/>
        <v>0</v>
      </c>
      <c r="N260" s="438">
        <f t="shared" si="197"/>
        <v>0</v>
      </c>
      <c r="O260" s="438">
        <f t="shared" si="197"/>
        <v>0</v>
      </c>
      <c r="P260" s="438">
        <f t="shared" si="197"/>
        <v>0</v>
      </c>
      <c r="Q260" s="438">
        <f t="shared" si="197"/>
        <v>417514.96</v>
      </c>
      <c r="R260" s="438">
        <f t="shared" si="197"/>
        <v>417514.96</v>
      </c>
      <c r="S260" s="438">
        <f t="shared" si="197"/>
        <v>0</v>
      </c>
      <c r="T260" s="438">
        <f t="shared" si="197"/>
        <v>0</v>
      </c>
      <c r="U260" s="438">
        <f t="shared" si="197"/>
        <v>0</v>
      </c>
      <c r="V260" s="438">
        <f t="shared" si="197"/>
        <v>0</v>
      </c>
      <c r="W260" s="452" t="s">
        <v>43</v>
      </c>
      <c r="X260" s="438">
        <f t="shared" ref="X260:AF260" si="199">SUM(X261:X264)</f>
        <v>0</v>
      </c>
      <c r="Y260" s="438">
        <f t="shared" si="199"/>
        <v>0</v>
      </c>
      <c r="Z260" s="438">
        <f t="shared" si="199"/>
        <v>0</v>
      </c>
      <c r="AA260" s="438">
        <f t="shared" si="199"/>
        <v>0</v>
      </c>
      <c r="AB260" s="438">
        <f t="shared" si="199"/>
        <v>0</v>
      </c>
      <c r="AC260" s="438">
        <f t="shared" si="199"/>
        <v>0</v>
      </c>
      <c r="AD260" s="438">
        <f t="shared" si="199"/>
        <v>0</v>
      </c>
      <c r="AE260" s="438">
        <f t="shared" si="199"/>
        <v>0</v>
      </c>
      <c r="AF260" s="438">
        <f t="shared" si="199"/>
        <v>0</v>
      </c>
      <c r="AH260" s="417">
        <f t="shared" si="150"/>
        <v>43131.896000000001</v>
      </c>
      <c r="AI260" s="417">
        <f t="shared" si="151"/>
        <v>517582.75199999998</v>
      </c>
      <c r="AJ260" s="511">
        <f t="shared" si="152"/>
        <v>0</v>
      </c>
      <c r="AK260" s="511">
        <f t="shared" si="153"/>
        <v>517582.75199999998</v>
      </c>
      <c r="AL260" s="417">
        <f t="shared" si="154"/>
        <v>517.58275200000003</v>
      </c>
      <c r="AM260" s="417">
        <f t="shared" si="155"/>
        <v>533.11023456000009</v>
      </c>
    </row>
    <row r="261" spans="2:39" outlineLevel="2" x14ac:dyDescent="0.3">
      <c r="B261" s="455"/>
      <c r="C261" s="476" t="s">
        <v>908</v>
      </c>
      <c r="D261" s="469" t="s">
        <v>909</v>
      </c>
      <c r="E261" s="460">
        <f t="shared" si="184"/>
        <v>0</v>
      </c>
      <c r="F261" s="460"/>
      <c r="G261" s="460"/>
      <c r="H261" s="460"/>
      <c r="I261" s="460"/>
      <c r="J261" s="451">
        <f t="shared" si="177"/>
        <v>0</v>
      </c>
      <c r="K261" s="460"/>
      <c r="L261" s="460"/>
      <c r="M261" s="460"/>
      <c r="N261" s="460">
        <f>SUM(K261:M261)</f>
        <v>0</v>
      </c>
      <c r="O261" s="460"/>
      <c r="P261" s="460"/>
      <c r="Q261" s="460"/>
      <c r="R261" s="460">
        <f>SUM(O261:Q261)</f>
        <v>0</v>
      </c>
      <c r="S261" s="460"/>
      <c r="T261" s="460"/>
      <c r="U261" s="460"/>
      <c r="V261" s="467">
        <f>SUM(S261:U261)</f>
        <v>0</v>
      </c>
      <c r="W261" s="452" t="s">
        <v>43</v>
      </c>
      <c r="X261" s="460"/>
      <c r="Y261" s="460"/>
      <c r="Z261" s="460"/>
      <c r="AA261" s="460"/>
      <c r="AB261" s="460"/>
      <c r="AC261" s="460"/>
      <c r="AD261" s="460"/>
      <c r="AE261" s="460"/>
      <c r="AF261" s="460"/>
      <c r="AH261" s="417">
        <f t="shared" si="150"/>
        <v>0</v>
      </c>
      <c r="AI261" s="417">
        <f t="shared" si="151"/>
        <v>0</v>
      </c>
      <c r="AJ261" s="511">
        <f t="shared" si="152"/>
        <v>0</v>
      </c>
      <c r="AK261" s="511">
        <f t="shared" si="153"/>
        <v>0</v>
      </c>
      <c r="AL261" s="417">
        <f t="shared" si="154"/>
        <v>0</v>
      </c>
      <c r="AM261" s="417">
        <f t="shared" si="155"/>
        <v>0</v>
      </c>
    </row>
    <row r="262" spans="2:39" outlineLevel="2" x14ac:dyDescent="0.3">
      <c r="B262" s="493"/>
      <c r="C262" s="470" t="s">
        <v>910</v>
      </c>
      <c r="D262" s="469" t="s">
        <v>911</v>
      </c>
      <c r="E262" s="460">
        <f t="shared" si="184"/>
        <v>0</v>
      </c>
      <c r="F262" s="460"/>
      <c r="G262" s="462"/>
      <c r="H262" s="462"/>
      <c r="I262" s="462"/>
      <c r="J262" s="451">
        <f t="shared" si="177"/>
        <v>0</v>
      </c>
      <c r="K262" s="462"/>
      <c r="L262" s="462"/>
      <c r="M262" s="462"/>
      <c r="N262" s="460">
        <f t="shared" ref="N262:N264" si="200">SUM(K262:M262)</f>
        <v>0</v>
      </c>
      <c r="O262" s="462"/>
      <c r="P262" s="462"/>
      <c r="Q262" s="462"/>
      <c r="R262" s="460">
        <f t="shared" ref="R262:R264" si="201">SUM(O262:Q262)</f>
        <v>0</v>
      </c>
      <c r="S262" s="462"/>
      <c r="T262" s="462"/>
      <c r="U262" s="462"/>
      <c r="V262" s="467">
        <f t="shared" ref="V262:V264" si="202">SUM(S262:U262)</f>
        <v>0</v>
      </c>
      <c r="W262" s="452" t="s">
        <v>43</v>
      </c>
      <c r="X262" s="462"/>
      <c r="Y262" s="462"/>
      <c r="Z262" s="462"/>
      <c r="AA262" s="462"/>
      <c r="AB262" s="462"/>
      <c r="AC262" s="462"/>
      <c r="AD262" s="462"/>
      <c r="AE262" s="462"/>
      <c r="AF262" s="462"/>
      <c r="AH262" s="417">
        <f t="shared" si="150"/>
        <v>0</v>
      </c>
      <c r="AI262" s="417">
        <f t="shared" si="151"/>
        <v>0</v>
      </c>
      <c r="AJ262" s="511">
        <f t="shared" si="152"/>
        <v>0</v>
      </c>
      <c r="AK262" s="511">
        <f t="shared" si="153"/>
        <v>0</v>
      </c>
      <c r="AL262" s="417">
        <f t="shared" si="154"/>
        <v>0</v>
      </c>
      <c r="AM262" s="417">
        <f t="shared" si="155"/>
        <v>0</v>
      </c>
    </row>
    <row r="263" spans="2:39" outlineLevel="2" x14ac:dyDescent="0.3">
      <c r="B263" s="455"/>
      <c r="C263" s="468" t="s">
        <v>912</v>
      </c>
      <c r="D263" s="469" t="s">
        <v>913</v>
      </c>
      <c r="E263" s="460">
        <f>J263+N263+R263+V263</f>
        <v>431318.96</v>
      </c>
      <c r="F263" s="460">
        <f>'[2]Facturi si Arierate - 31 ian 20'!H28</f>
        <v>13804</v>
      </c>
      <c r="G263" s="463">
        <f>'[2]Facturi si Arierate - 04.03.20'!H34</f>
        <v>13804</v>
      </c>
      <c r="H263" s="462"/>
      <c r="I263" s="462"/>
      <c r="J263" s="451">
        <f t="shared" si="177"/>
        <v>13804</v>
      </c>
      <c r="K263" s="462"/>
      <c r="L263" s="462"/>
      <c r="M263" s="462"/>
      <c r="N263" s="460">
        <f t="shared" si="200"/>
        <v>0</v>
      </c>
      <c r="O263" s="462"/>
      <c r="P263" s="462"/>
      <c r="Q263" s="463">
        <v>417514.96</v>
      </c>
      <c r="R263" s="460">
        <f t="shared" si="201"/>
        <v>417514.96</v>
      </c>
      <c r="S263" s="462"/>
      <c r="T263" s="462"/>
      <c r="U263" s="462"/>
      <c r="V263" s="467">
        <f t="shared" si="202"/>
        <v>0</v>
      </c>
      <c r="W263" s="452" t="s">
        <v>43</v>
      </c>
      <c r="X263" s="462"/>
      <c r="Y263" s="462"/>
      <c r="Z263" s="462"/>
      <c r="AA263" s="462"/>
      <c r="AB263" s="462"/>
      <c r="AC263" s="462"/>
      <c r="AD263" s="462"/>
      <c r="AE263" s="463"/>
      <c r="AF263" s="463"/>
      <c r="AH263" s="417">
        <f t="shared" si="150"/>
        <v>43131.896000000001</v>
      </c>
      <c r="AI263" s="417">
        <f t="shared" si="151"/>
        <v>517582.75199999998</v>
      </c>
      <c r="AJ263" s="511">
        <f t="shared" si="152"/>
        <v>0</v>
      </c>
      <c r="AK263" s="511">
        <f t="shared" si="153"/>
        <v>517582.75199999998</v>
      </c>
      <c r="AL263" s="417">
        <f t="shared" si="154"/>
        <v>517.58275200000003</v>
      </c>
      <c r="AM263" s="417">
        <f t="shared" si="155"/>
        <v>533.11023456000009</v>
      </c>
    </row>
    <row r="264" spans="2:39" outlineLevel="2" x14ac:dyDescent="0.3">
      <c r="B264" s="455"/>
      <c r="C264" s="468" t="s">
        <v>914</v>
      </c>
      <c r="D264" s="469" t="s">
        <v>915</v>
      </c>
      <c r="E264" s="460">
        <f>J264+N264+R264+V264</f>
        <v>0</v>
      </c>
      <c r="F264" s="460"/>
      <c r="G264" s="462"/>
      <c r="H264" s="462"/>
      <c r="I264" s="462"/>
      <c r="J264" s="451">
        <f t="shared" si="177"/>
        <v>0</v>
      </c>
      <c r="K264" s="462"/>
      <c r="L264" s="462"/>
      <c r="M264" s="462"/>
      <c r="N264" s="460">
        <f t="shared" si="200"/>
        <v>0</v>
      </c>
      <c r="O264" s="462"/>
      <c r="P264" s="462"/>
      <c r="Q264" s="462"/>
      <c r="R264" s="460">
        <f t="shared" si="201"/>
        <v>0</v>
      </c>
      <c r="S264" s="462"/>
      <c r="T264" s="462"/>
      <c r="U264" s="462"/>
      <c r="V264" s="467">
        <f t="shared" si="202"/>
        <v>0</v>
      </c>
      <c r="W264" s="452" t="s">
        <v>43</v>
      </c>
      <c r="X264" s="462"/>
      <c r="Y264" s="462"/>
      <c r="Z264" s="463"/>
      <c r="AA264" s="463"/>
      <c r="AB264" s="463"/>
      <c r="AC264" s="463"/>
      <c r="AD264" s="463"/>
      <c r="AE264" s="463"/>
      <c r="AF264" s="463"/>
      <c r="AH264" s="417">
        <f t="shared" si="150"/>
        <v>0</v>
      </c>
      <c r="AI264" s="417">
        <f t="shared" si="151"/>
        <v>0</v>
      </c>
      <c r="AJ264" s="511">
        <f t="shared" si="152"/>
        <v>0</v>
      </c>
      <c r="AK264" s="511">
        <f t="shared" si="153"/>
        <v>0</v>
      </c>
      <c r="AL264" s="417">
        <f t="shared" si="154"/>
        <v>0</v>
      </c>
      <c r="AM264" s="417">
        <f t="shared" si="155"/>
        <v>0</v>
      </c>
    </row>
    <row r="265" spans="2:39" outlineLevel="1" x14ac:dyDescent="0.3">
      <c r="B265" s="455" t="s">
        <v>916</v>
      </c>
      <c r="C265" s="468"/>
      <c r="D265" s="442" t="s">
        <v>917</v>
      </c>
      <c r="E265" s="460">
        <f t="shared" ref="E265:E268" si="203">SUM(J265:V265)</f>
        <v>0</v>
      </c>
      <c r="F265" s="460"/>
      <c r="G265" s="460"/>
      <c r="H265" s="460"/>
      <c r="I265" s="460"/>
      <c r="J265" s="451">
        <f t="shared" si="177"/>
        <v>0</v>
      </c>
      <c r="K265" s="460"/>
      <c r="L265" s="460"/>
      <c r="M265" s="460"/>
      <c r="N265" s="460"/>
      <c r="O265" s="460"/>
      <c r="P265" s="460"/>
      <c r="Q265" s="460"/>
      <c r="R265" s="460"/>
      <c r="S265" s="460"/>
      <c r="T265" s="460"/>
      <c r="U265" s="460"/>
      <c r="V265" s="467"/>
      <c r="W265" s="452" t="s">
        <v>43</v>
      </c>
      <c r="X265" s="460"/>
      <c r="Y265" s="460"/>
      <c r="Z265" s="460"/>
      <c r="AA265" s="460"/>
      <c r="AB265" s="460"/>
      <c r="AC265" s="460"/>
      <c r="AD265" s="460"/>
      <c r="AE265" s="460"/>
      <c r="AF265" s="460"/>
      <c r="AH265" s="417">
        <f t="shared" si="150"/>
        <v>0</v>
      </c>
      <c r="AI265" s="417">
        <f t="shared" si="151"/>
        <v>0</v>
      </c>
      <c r="AJ265" s="511">
        <f t="shared" si="152"/>
        <v>0</v>
      </c>
      <c r="AK265" s="511">
        <f t="shared" si="153"/>
        <v>0</v>
      </c>
      <c r="AL265" s="417">
        <f t="shared" si="154"/>
        <v>0</v>
      </c>
      <c r="AM265" s="417">
        <f t="shared" si="155"/>
        <v>0</v>
      </c>
    </row>
    <row r="266" spans="2:39" s="443" customFormat="1" collapsed="1" x14ac:dyDescent="0.3">
      <c r="B266" s="1525" t="s">
        <v>961</v>
      </c>
      <c r="C266" s="1526"/>
      <c r="D266" s="442">
        <v>72</v>
      </c>
      <c r="E266" s="438">
        <f t="shared" si="203"/>
        <v>0</v>
      </c>
      <c r="F266" s="438">
        <f>F267</f>
        <v>0</v>
      </c>
      <c r="G266" s="438">
        <f t="shared" ref="G266:AF267" si="204">G267</f>
        <v>0</v>
      </c>
      <c r="H266" s="438">
        <f t="shared" si="204"/>
        <v>0</v>
      </c>
      <c r="I266" s="438">
        <f t="shared" si="204"/>
        <v>0</v>
      </c>
      <c r="J266" s="451">
        <f t="shared" si="177"/>
        <v>0</v>
      </c>
      <c r="K266" s="438">
        <f t="shared" si="204"/>
        <v>0</v>
      </c>
      <c r="L266" s="438">
        <f t="shared" si="204"/>
        <v>0</v>
      </c>
      <c r="M266" s="438">
        <f t="shared" si="204"/>
        <v>0</v>
      </c>
      <c r="N266" s="438">
        <f t="shared" si="204"/>
        <v>0</v>
      </c>
      <c r="O266" s="438">
        <f t="shared" si="204"/>
        <v>0</v>
      </c>
      <c r="P266" s="438">
        <f t="shared" si="204"/>
        <v>0</v>
      </c>
      <c r="Q266" s="438">
        <f t="shared" si="204"/>
        <v>0</v>
      </c>
      <c r="R266" s="438">
        <f t="shared" si="204"/>
        <v>0</v>
      </c>
      <c r="S266" s="438">
        <f t="shared" si="204"/>
        <v>0</v>
      </c>
      <c r="T266" s="438">
        <f t="shared" si="204"/>
        <v>0</v>
      </c>
      <c r="U266" s="438">
        <f t="shared" si="204"/>
        <v>0</v>
      </c>
      <c r="V266" s="438">
        <f t="shared" si="204"/>
        <v>0</v>
      </c>
      <c r="W266" s="441"/>
      <c r="X266" s="438">
        <f t="shared" si="204"/>
        <v>0</v>
      </c>
      <c r="Y266" s="438">
        <f t="shared" si="204"/>
        <v>0</v>
      </c>
      <c r="Z266" s="438">
        <f t="shared" si="204"/>
        <v>0</v>
      </c>
      <c r="AA266" s="438">
        <f t="shared" si="204"/>
        <v>0</v>
      </c>
      <c r="AB266" s="438">
        <f t="shared" si="204"/>
        <v>0</v>
      </c>
      <c r="AC266" s="438">
        <f t="shared" si="204"/>
        <v>0</v>
      </c>
      <c r="AD266" s="438">
        <f t="shared" si="204"/>
        <v>0</v>
      </c>
      <c r="AE266" s="438">
        <f t="shared" si="204"/>
        <v>0</v>
      </c>
      <c r="AF266" s="438">
        <f t="shared" si="204"/>
        <v>0</v>
      </c>
      <c r="AH266" s="417">
        <f t="shared" si="150"/>
        <v>0</v>
      </c>
      <c r="AI266" s="417">
        <f t="shared" si="151"/>
        <v>0</v>
      </c>
      <c r="AJ266" s="511">
        <f t="shared" si="152"/>
        <v>0</v>
      </c>
      <c r="AK266" s="511">
        <f t="shared" si="153"/>
        <v>0</v>
      </c>
      <c r="AL266" s="417">
        <f t="shared" si="154"/>
        <v>0</v>
      </c>
      <c r="AM266" s="417">
        <f t="shared" si="155"/>
        <v>0</v>
      </c>
    </row>
    <row r="267" spans="2:39" hidden="1" outlineLevel="1" x14ac:dyDescent="0.3">
      <c r="B267" s="455" t="s">
        <v>918</v>
      </c>
      <c r="C267" s="494"/>
      <c r="D267" s="442" t="s">
        <v>919</v>
      </c>
      <c r="E267" s="460">
        <f t="shared" si="203"/>
        <v>0</v>
      </c>
      <c r="F267" s="438">
        <f>F268</f>
        <v>0</v>
      </c>
      <c r="G267" s="438">
        <f t="shared" si="204"/>
        <v>0</v>
      </c>
      <c r="H267" s="438">
        <f t="shared" si="204"/>
        <v>0</v>
      </c>
      <c r="I267" s="438">
        <f t="shared" si="204"/>
        <v>0</v>
      </c>
      <c r="J267" s="451">
        <f t="shared" si="177"/>
        <v>0</v>
      </c>
      <c r="K267" s="438">
        <f t="shared" si="204"/>
        <v>0</v>
      </c>
      <c r="L267" s="438">
        <f t="shared" si="204"/>
        <v>0</v>
      </c>
      <c r="M267" s="438">
        <f t="shared" si="204"/>
        <v>0</v>
      </c>
      <c r="N267" s="438">
        <f t="shared" si="204"/>
        <v>0</v>
      </c>
      <c r="O267" s="438">
        <f t="shared" si="204"/>
        <v>0</v>
      </c>
      <c r="P267" s="438">
        <f t="shared" si="204"/>
        <v>0</v>
      </c>
      <c r="Q267" s="438">
        <f t="shared" si="204"/>
        <v>0</v>
      </c>
      <c r="R267" s="438">
        <f t="shared" si="204"/>
        <v>0</v>
      </c>
      <c r="S267" s="438">
        <f t="shared" si="204"/>
        <v>0</v>
      </c>
      <c r="T267" s="438">
        <f t="shared" si="204"/>
        <v>0</v>
      </c>
      <c r="U267" s="438">
        <f t="shared" si="204"/>
        <v>0</v>
      </c>
      <c r="V267" s="438">
        <f t="shared" si="204"/>
        <v>0</v>
      </c>
      <c r="W267" s="452" t="s">
        <v>43</v>
      </c>
      <c r="X267" s="438">
        <f t="shared" si="204"/>
        <v>0</v>
      </c>
      <c r="Y267" s="438">
        <f t="shared" si="204"/>
        <v>0</v>
      </c>
      <c r="Z267" s="438">
        <f t="shared" si="204"/>
        <v>0</v>
      </c>
      <c r="AA267" s="438">
        <f t="shared" si="204"/>
        <v>0</v>
      </c>
      <c r="AB267" s="438">
        <f t="shared" si="204"/>
        <v>0</v>
      </c>
      <c r="AC267" s="438">
        <f t="shared" si="204"/>
        <v>0</v>
      </c>
      <c r="AD267" s="438">
        <f t="shared" si="204"/>
        <v>0</v>
      </c>
      <c r="AE267" s="438">
        <f t="shared" si="204"/>
        <v>0</v>
      </c>
      <c r="AF267" s="438">
        <f t="shared" si="204"/>
        <v>0</v>
      </c>
      <c r="AH267" s="417">
        <f t="shared" si="150"/>
        <v>0</v>
      </c>
      <c r="AI267" s="417">
        <f t="shared" si="151"/>
        <v>0</v>
      </c>
      <c r="AJ267" s="511">
        <f t="shared" si="152"/>
        <v>0</v>
      </c>
      <c r="AK267" s="511">
        <f t="shared" si="153"/>
        <v>0</v>
      </c>
      <c r="AL267" s="417">
        <f t="shared" si="154"/>
        <v>0</v>
      </c>
      <c r="AM267" s="417">
        <f t="shared" si="155"/>
        <v>0</v>
      </c>
    </row>
    <row r="268" spans="2:39" hidden="1" outlineLevel="2" x14ac:dyDescent="0.3">
      <c r="B268" s="455"/>
      <c r="C268" s="468" t="s">
        <v>920</v>
      </c>
      <c r="D268" s="469" t="s">
        <v>921</v>
      </c>
      <c r="E268" s="460">
        <f t="shared" si="203"/>
        <v>0</v>
      </c>
      <c r="F268" s="460"/>
      <c r="G268" s="460"/>
      <c r="H268" s="460"/>
      <c r="I268" s="460"/>
      <c r="J268" s="451">
        <f t="shared" si="177"/>
        <v>0</v>
      </c>
      <c r="K268" s="460"/>
      <c r="L268" s="460"/>
      <c r="M268" s="460"/>
      <c r="N268" s="460"/>
      <c r="O268" s="460"/>
      <c r="P268" s="460"/>
      <c r="Q268" s="460"/>
      <c r="R268" s="460"/>
      <c r="S268" s="460"/>
      <c r="T268" s="460"/>
      <c r="U268" s="460"/>
      <c r="V268" s="467"/>
      <c r="W268" s="452" t="s">
        <v>43</v>
      </c>
      <c r="X268" s="460"/>
      <c r="Y268" s="460"/>
      <c r="Z268" s="460"/>
      <c r="AA268" s="460"/>
      <c r="AB268" s="460"/>
      <c r="AC268" s="460"/>
      <c r="AD268" s="460"/>
      <c r="AE268" s="460"/>
      <c r="AF268" s="460"/>
      <c r="AH268" s="417">
        <f t="shared" si="150"/>
        <v>0</v>
      </c>
      <c r="AI268" s="417">
        <f t="shared" si="151"/>
        <v>0</v>
      </c>
      <c r="AJ268" s="511">
        <f t="shared" si="152"/>
        <v>0</v>
      </c>
      <c r="AK268" s="511">
        <f t="shared" si="153"/>
        <v>0</v>
      </c>
      <c r="AL268" s="417">
        <f t="shared" si="154"/>
        <v>0</v>
      </c>
      <c r="AM268" s="417">
        <f t="shared" si="155"/>
        <v>0</v>
      </c>
    </row>
    <row r="269" spans="2:39" s="443" customFormat="1" x14ac:dyDescent="0.3">
      <c r="B269" s="1525" t="s">
        <v>962</v>
      </c>
      <c r="C269" s="1526"/>
      <c r="D269" s="438">
        <v>75</v>
      </c>
      <c r="E269" s="460">
        <f t="shared" ref="E269:E280" si="205">SUM(J269:V269)</f>
        <v>0</v>
      </c>
      <c r="F269" s="438"/>
      <c r="G269" s="460"/>
      <c r="H269" s="460"/>
      <c r="I269" s="460"/>
      <c r="J269" s="451">
        <f t="shared" si="177"/>
        <v>0</v>
      </c>
      <c r="K269" s="460"/>
      <c r="L269" s="460"/>
      <c r="M269" s="460"/>
      <c r="N269" s="460"/>
      <c r="O269" s="460"/>
      <c r="P269" s="460"/>
      <c r="Q269" s="460"/>
      <c r="R269" s="460"/>
      <c r="S269" s="460"/>
      <c r="T269" s="460"/>
      <c r="U269" s="460"/>
      <c r="V269" s="467"/>
      <c r="W269" s="452"/>
      <c r="X269" s="460"/>
      <c r="Y269" s="460"/>
      <c r="Z269" s="460"/>
      <c r="AA269" s="460"/>
      <c r="AB269" s="460"/>
      <c r="AC269" s="460"/>
      <c r="AD269" s="460"/>
      <c r="AE269" s="460"/>
      <c r="AF269" s="460"/>
      <c r="AH269" s="417">
        <f t="shared" si="150"/>
        <v>0</v>
      </c>
      <c r="AI269" s="417">
        <f t="shared" si="151"/>
        <v>0</v>
      </c>
      <c r="AJ269" s="511">
        <f t="shared" si="152"/>
        <v>0</v>
      </c>
      <c r="AK269" s="511">
        <f t="shared" si="153"/>
        <v>0</v>
      </c>
      <c r="AL269" s="417">
        <f t="shared" si="154"/>
        <v>0</v>
      </c>
      <c r="AM269" s="417">
        <f t="shared" si="155"/>
        <v>0</v>
      </c>
    </row>
    <row r="270" spans="2:39" s="443" customFormat="1" x14ac:dyDescent="0.3">
      <c r="B270" s="1529" t="s">
        <v>963</v>
      </c>
      <c r="C270" s="1530"/>
      <c r="D270" s="442" t="s">
        <v>947</v>
      </c>
      <c r="E270" s="438">
        <f t="shared" si="205"/>
        <v>0</v>
      </c>
      <c r="F270" s="438">
        <f>F271</f>
        <v>0</v>
      </c>
      <c r="G270" s="438">
        <f t="shared" ref="G270:AF271" si="206">G271</f>
        <v>0</v>
      </c>
      <c r="H270" s="438">
        <f t="shared" si="206"/>
        <v>0</v>
      </c>
      <c r="I270" s="438">
        <f t="shared" si="206"/>
        <v>0</v>
      </c>
      <c r="J270" s="451">
        <f t="shared" si="177"/>
        <v>0</v>
      </c>
      <c r="K270" s="438">
        <f t="shared" si="206"/>
        <v>0</v>
      </c>
      <c r="L270" s="438">
        <f t="shared" si="206"/>
        <v>0</v>
      </c>
      <c r="M270" s="438">
        <f t="shared" si="206"/>
        <v>0</v>
      </c>
      <c r="N270" s="438">
        <f t="shared" si="206"/>
        <v>0</v>
      </c>
      <c r="O270" s="438">
        <f t="shared" si="206"/>
        <v>0</v>
      </c>
      <c r="P270" s="438">
        <f t="shared" si="206"/>
        <v>0</v>
      </c>
      <c r="Q270" s="438">
        <f t="shared" si="206"/>
        <v>0</v>
      </c>
      <c r="R270" s="438">
        <f t="shared" si="206"/>
        <v>0</v>
      </c>
      <c r="S270" s="438">
        <f t="shared" si="206"/>
        <v>0</v>
      </c>
      <c r="T270" s="438">
        <f t="shared" si="206"/>
        <v>0</v>
      </c>
      <c r="U270" s="438">
        <f t="shared" si="206"/>
        <v>0</v>
      </c>
      <c r="V270" s="438">
        <f t="shared" si="206"/>
        <v>0</v>
      </c>
      <c r="W270" s="441"/>
      <c r="X270" s="438">
        <f t="shared" si="206"/>
        <v>0</v>
      </c>
      <c r="Y270" s="438">
        <f t="shared" si="206"/>
        <v>0</v>
      </c>
      <c r="Z270" s="438">
        <f t="shared" si="206"/>
        <v>0</v>
      </c>
      <c r="AA270" s="438">
        <f t="shared" si="206"/>
        <v>0</v>
      </c>
      <c r="AB270" s="438">
        <f t="shared" si="206"/>
        <v>0</v>
      </c>
      <c r="AC270" s="438">
        <f t="shared" si="206"/>
        <v>0</v>
      </c>
      <c r="AD270" s="438">
        <f t="shared" si="206"/>
        <v>0</v>
      </c>
      <c r="AE270" s="438">
        <f t="shared" si="206"/>
        <v>0</v>
      </c>
      <c r="AF270" s="438">
        <f t="shared" si="206"/>
        <v>0</v>
      </c>
      <c r="AH270" s="417">
        <f t="shared" ref="AH270:AH276" si="207">E270/10</f>
        <v>0</v>
      </c>
      <c r="AI270" s="417">
        <f t="shared" ref="AI270:AI276" si="208">AH270*12</f>
        <v>0</v>
      </c>
      <c r="AJ270" s="511">
        <f t="shared" ref="AJ270:AJ276" si="209">AF270</f>
        <v>0</v>
      </c>
      <c r="AK270" s="511">
        <f t="shared" ref="AK270:AK276" si="210">AI270+AJ270</f>
        <v>0</v>
      </c>
      <c r="AL270" s="417">
        <f t="shared" ref="AL270:AL276" si="211">AK270/1000</f>
        <v>0</v>
      </c>
      <c r="AM270" s="417">
        <f t="shared" ref="AM270:AM276" si="212">AL270*1.03</f>
        <v>0</v>
      </c>
    </row>
    <row r="271" spans="2:39" s="443" customFormat="1" collapsed="1" x14ac:dyDescent="0.3">
      <c r="B271" s="1525" t="s">
        <v>964</v>
      </c>
      <c r="C271" s="1526"/>
      <c r="D271" s="442" t="s">
        <v>951</v>
      </c>
      <c r="E271" s="460">
        <f t="shared" si="205"/>
        <v>0</v>
      </c>
      <c r="F271" s="438">
        <f>F272</f>
        <v>0</v>
      </c>
      <c r="G271" s="438">
        <f t="shared" si="206"/>
        <v>0</v>
      </c>
      <c r="H271" s="438">
        <f t="shared" si="206"/>
        <v>0</v>
      </c>
      <c r="I271" s="438">
        <f t="shared" si="206"/>
        <v>0</v>
      </c>
      <c r="J271" s="451">
        <f t="shared" si="177"/>
        <v>0</v>
      </c>
      <c r="K271" s="438">
        <f t="shared" si="206"/>
        <v>0</v>
      </c>
      <c r="L271" s="438">
        <f t="shared" si="206"/>
        <v>0</v>
      </c>
      <c r="M271" s="438">
        <f t="shared" si="206"/>
        <v>0</v>
      </c>
      <c r="N271" s="438">
        <f t="shared" si="206"/>
        <v>0</v>
      </c>
      <c r="O271" s="438">
        <f t="shared" si="206"/>
        <v>0</v>
      </c>
      <c r="P271" s="438">
        <f t="shared" si="206"/>
        <v>0</v>
      </c>
      <c r="Q271" s="438">
        <f t="shared" si="206"/>
        <v>0</v>
      </c>
      <c r="R271" s="438">
        <f t="shared" si="206"/>
        <v>0</v>
      </c>
      <c r="S271" s="438">
        <f t="shared" si="206"/>
        <v>0</v>
      </c>
      <c r="T271" s="438">
        <f t="shared" si="206"/>
        <v>0</v>
      </c>
      <c r="U271" s="438">
        <f t="shared" si="206"/>
        <v>0</v>
      </c>
      <c r="V271" s="438">
        <f t="shared" si="206"/>
        <v>0</v>
      </c>
      <c r="W271" s="441"/>
      <c r="X271" s="438">
        <f t="shared" si="206"/>
        <v>0</v>
      </c>
      <c r="Y271" s="438">
        <f t="shared" si="206"/>
        <v>0</v>
      </c>
      <c r="Z271" s="438">
        <f t="shared" si="206"/>
        <v>0</v>
      </c>
      <c r="AA271" s="438">
        <f t="shared" si="206"/>
        <v>0</v>
      </c>
      <c r="AB271" s="438">
        <f t="shared" si="206"/>
        <v>0</v>
      </c>
      <c r="AC271" s="438">
        <f t="shared" si="206"/>
        <v>0</v>
      </c>
      <c r="AD271" s="438">
        <f t="shared" si="206"/>
        <v>0</v>
      </c>
      <c r="AE271" s="438">
        <f t="shared" si="206"/>
        <v>0</v>
      </c>
      <c r="AF271" s="438">
        <f t="shared" si="206"/>
        <v>0</v>
      </c>
      <c r="AH271" s="417">
        <f t="shared" si="207"/>
        <v>0</v>
      </c>
      <c r="AI271" s="417">
        <f t="shared" si="208"/>
        <v>0</v>
      </c>
      <c r="AJ271" s="511">
        <f t="shared" si="209"/>
        <v>0</v>
      </c>
      <c r="AK271" s="511">
        <f t="shared" si="210"/>
        <v>0</v>
      </c>
      <c r="AL271" s="417">
        <f t="shared" si="211"/>
        <v>0</v>
      </c>
      <c r="AM271" s="417">
        <f t="shared" si="212"/>
        <v>0</v>
      </c>
    </row>
    <row r="272" spans="2:39" ht="15" hidden="1" customHeight="1" outlineLevel="1" x14ac:dyDescent="0.3">
      <c r="B272" s="1531" t="s">
        <v>922</v>
      </c>
      <c r="C272" s="1532"/>
      <c r="D272" s="442" t="s">
        <v>923</v>
      </c>
      <c r="E272" s="460">
        <f t="shared" si="205"/>
        <v>0</v>
      </c>
      <c r="F272" s="460"/>
      <c r="G272" s="460"/>
      <c r="H272" s="460"/>
      <c r="I272" s="460"/>
      <c r="J272" s="451">
        <f t="shared" si="177"/>
        <v>0</v>
      </c>
      <c r="K272" s="460"/>
      <c r="L272" s="460"/>
      <c r="M272" s="460"/>
      <c r="N272" s="460"/>
      <c r="O272" s="460"/>
      <c r="P272" s="460"/>
      <c r="Q272" s="460"/>
      <c r="R272" s="460"/>
      <c r="S272" s="460"/>
      <c r="T272" s="460"/>
      <c r="U272" s="460"/>
      <c r="V272" s="467"/>
      <c r="W272" s="452" t="s">
        <v>43</v>
      </c>
      <c r="X272" s="460"/>
      <c r="AH272" s="417">
        <f t="shared" si="207"/>
        <v>0</v>
      </c>
      <c r="AI272" s="417">
        <f t="shared" si="208"/>
        <v>0</v>
      </c>
      <c r="AJ272" s="511">
        <f t="shared" si="209"/>
        <v>0</v>
      </c>
      <c r="AK272" s="511">
        <f t="shared" si="210"/>
        <v>0</v>
      </c>
      <c r="AL272" s="417">
        <f t="shared" si="211"/>
        <v>0</v>
      </c>
      <c r="AM272" s="417">
        <f t="shared" si="212"/>
        <v>0</v>
      </c>
    </row>
    <row r="273" spans="2:39" s="443" customFormat="1" ht="15.75" customHeight="1" collapsed="1" x14ac:dyDescent="0.3">
      <c r="B273" s="1525" t="s">
        <v>965</v>
      </c>
      <c r="C273" s="1526"/>
      <c r="D273" s="442" t="s">
        <v>953</v>
      </c>
      <c r="E273" s="473">
        <f t="shared" si="205"/>
        <v>0</v>
      </c>
      <c r="F273" s="473" t="s">
        <v>43</v>
      </c>
      <c r="G273" s="495" t="s">
        <v>43</v>
      </c>
      <c r="H273" s="495" t="s">
        <v>43</v>
      </c>
      <c r="I273" s="495" t="s">
        <v>43</v>
      </c>
      <c r="J273" s="451" t="s">
        <v>20</v>
      </c>
      <c r="K273" s="495" t="s">
        <v>43</v>
      </c>
      <c r="L273" s="495" t="s">
        <v>43</v>
      </c>
      <c r="M273" s="495" t="s">
        <v>43</v>
      </c>
      <c r="N273" s="473" t="s">
        <v>43</v>
      </c>
      <c r="O273" s="495" t="s">
        <v>43</v>
      </c>
      <c r="P273" s="495" t="s">
        <v>43</v>
      </c>
      <c r="Q273" s="495" t="s">
        <v>43</v>
      </c>
      <c r="R273" s="473" t="s">
        <v>43</v>
      </c>
      <c r="S273" s="495" t="s">
        <v>43</v>
      </c>
      <c r="T273" s="495" t="s">
        <v>43</v>
      </c>
      <c r="U273" s="495" t="s">
        <v>43</v>
      </c>
      <c r="V273" s="495" t="s">
        <v>43</v>
      </c>
      <c r="W273" s="452" t="s">
        <v>43</v>
      </c>
      <c r="X273" s="495" t="s">
        <v>43</v>
      </c>
      <c r="Y273" s="495" t="s">
        <v>43</v>
      </c>
      <c r="Z273" s="495" t="s">
        <v>20</v>
      </c>
      <c r="AA273" s="495" t="s">
        <v>20</v>
      </c>
      <c r="AB273" s="495" t="s">
        <v>20</v>
      </c>
      <c r="AC273" s="495" t="s">
        <v>20</v>
      </c>
      <c r="AD273" s="495" t="s">
        <v>20</v>
      </c>
      <c r="AE273" s="495" t="s">
        <v>20</v>
      </c>
      <c r="AF273" s="495" t="s">
        <v>20</v>
      </c>
      <c r="AH273" s="417">
        <f t="shared" si="207"/>
        <v>0</v>
      </c>
      <c r="AI273" s="417">
        <f t="shared" si="208"/>
        <v>0</v>
      </c>
      <c r="AJ273" s="511" t="str">
        <f t="shared" si="209"/>
        <v>x</v>
      </c>
      <c r="AK273" s="511" t="e">
        <f t="shared" si="210"/>
        <v>#VALUE!</v>
      </c>
      <c r="AL273" s="417" t="e">
        <f t="shared" si="211"/>
        <v>#VALUE!</v>
      </c>
      <c r="AM273" s="417" t="e">
        <f t="shared" si="212"/>
        <v>#VALUE!</v>
      </c>
    </row>
    <row r="274" spans="2:39" ht="27" hidden="1" customHeight="1" outlineLevel="1" x14ac:dyDescent="0.3">
      <c r="B274" s="1527" t="s">
        <v>924</v>
      </c>
      <c r="C274" s="1528"/>
      <c r="D274" s="442" t="s">
        <v>795</v>
      </c>
      <c r="E274" s="473">
        <f t="shared" si="205"/>
        <v>0</v>
      </c>
      <c r="F274" s="473" t="s">
        <v>43</v>
      </c>
      <c r="G274" s="495" t="s">
        <v>43</v>
      </c>
      <c r="H274" s="495" t="s">
        <v>43</v>
      </c>
      <c r="I274" s="495" t="s">
        <v>43</v>
      </c>
      <c r="J274" s="451">
        <f t="shared" si="177"/>
        <v>0</v>
      </c>
      <c r="K274" s="495" t="s">
        <v>43</v>
      </c>
      <c r="L274" s="495" t="s">
        <v>43</v>
      </c>
      <c r="M274" s="495" t="s">
        <v>43</v>
      </c>
      <c r="N274" s="473" t="s">
        <v>43</v>
      </c>
      <c r="O274" s="495" t="s">
        <v>43</v>
      </c>
      <c r="P274" s="495" t="s">
        <v>43</v>
      </c>
      <c r="Q274" s="495" t="s">
        <v>43</v>
      </c>
      <c r="R274" s="473" t="s">
        <v>43</v>
      </c>
      <c r="S274" s="495" t="s">
        <v>43</v>
      </c>
      <c r="T274" s="495" t="s">
        <v>43</v>
      </c>
      <c r="U274" s="495" t="s">
        <v>43</v>
      </c>
      <c r="V274" s="495" t="s">
        <v>43</v>
      </c>
      <c r="W274" s="452" t="s">
        <v>43</v>
      </c>
      <c r="X274" s="495" t="s">
        <v>43</v>
      </c>
      <c r="AH274" s="417">
        <f t="shared" si="207"/>
        <v>0</v>
      </c>
      <c r="AI274" s="417">
        <f t="shared" si="208"/>
        <v>0</v>
      </c>
      <c r="AJ274" s="511">
        <f t="shared" si="209"/>
        <v>0</v>
      </c>
      <c r="AK274" s="511">
        <f t="shared" si="210"/>
        <v>0</v>
      </c>
      <c r="AL274" s="417">
        <f t="shared" si="211"/>
        <v>0</v>
      </c>
      <c r="AM274" s="417">
        <f t="shared" si="212"/>
        <v>0</v>
      </c>
    </row>
    <row r="275" spans="2:39" ht="30" hidden="1" outlineLevel="2" x14ac:dyDescent="0.3">
      <c r="B275" s="455"/>
      <c r="C275" s="496" t="s">
        <v>925</v>
      </c>
      <c r="D275" s="442" t="s">
        <v>926</v>
      </c>
      <c r="E275" s="473">
        <f t="shared" si="205"/>
        <v>0</v>
      </c>
      <c r="F275" s="473" t="s">
        <v>43</v>
      </c>
      <c r="G275" s="495" t="s">
        <v>43</v>
      </c>
      <c r="H275" s="495" t="s">
        <v>43</v>
      </c>
      <c r="I275" s="495" t="s">
        <v>43</v>
      </c>
      <c r="J275" s="451">
        <f t="shared" si="177"/>
        <v>0</v>
      </c>
      <c r="K275" s="495" t="s">
        <v>43</v>
      </c>
      <c r="L275" s="495" t="s">
        <v>43</v>
      </c>
      <c r="M275" s="495" t="s">
        <v>43</v>
      </c>
      <c r="N275" s="473" t="s">
        <v>43</v>
      </c>
      <c r="O275" s="495" t="s">
        <v>43</v>
      </c>
      <c r="P275" s="495" t="s">
        <v>43</v>
      </c>
      <c r="Q275" s="495" t="s">
        <v>43</v>
      </c>
      <c r="R275" s="473" t="s">
        <v>43</v>
      </c>
      <c r="S275" s="495" t="s">
        <v>43</v>
      </c>
      <c r="T275" s="495" t="s">
        <v>43</v>
      </c>
      <c r="U275" s="495" t="s">
        <v>43</v>
      </c>
      <c r="V275" s="495" t="s">
        <v>43</v>
      </c>
      <c r="W275" s="452" t="s">
        <v>43</v>
      </c>
      <c r="X275" s="495" t="s">
        <v>43</v>
      </c>
      <c r="AH275" s="417">
        <f t="shared" si="207"/>
        <v>0</v>
      </c>
      <c r="AI275" s="417">
        <f t="shared" si="208"/>
        <v>0</v>
      </c>
      <c r="AJ275" s="511">
        <f t="shared" si="209"/>
        <v>0</v>
      </c>
      <c r="AK275" s="511">
        <f t="shared" si="210"/>
        <v>0</v>
      </c>
      <c r="AL275" s="417">
        <f t="shared" si="211"/>
        <v>0</v>
      </c>
      <c r="AM275" s="417">
        <f t="shared" si="212"/>
        <v>0</v>
      </c>
    </row>
    <row r="276" spans="2:39" s="443" customFormat="1" collapsed="1" x14ac:dyDescent="0.3">
      <c r="B276" s="1525" t="s">
        <v>954</v>
      </c>
      <c r="C276" s="1526"/>
      <c r="D276" s="442" t="s">
        <v>955</v>
      </c>
      <c r="E276" s="438">
        <f t="shared" si="205"/>
        <v>0</v>
      </c>
      <c r="F276" s="438">
        <f>SUM(F277,F279)</f>
        <v>0</v>
      </c>
      <c r="G276" s="438">
        <f t="shared" ref="G276:V276" si="213">SUM(G277,G279)</f>
        <v>0</v>
      </c>
      <c r="H276" s="438">
        <f t="shared" si="213"/>
        <v>0</v>
      </c>
      <c r="I276" s="438">
        <f t="shared" si="213"/>
        <v>0</v>
      </c>
      <c r="J276" s="451">
        <f t="shared" si="177"/>
        <v>0</v>
      </c>
      <c r="K276" s="438">
        <f t="shared" ref="K276:M276" si="214">SUM(K277,K279)</f>
        <v>0</v>
      </c>
      <c r="L276" s="438">
        <f t="shared" si="214"/>
        <v>0</v>
      </c>
      <c r="M276" s="438">
        <f t="shared" si="214"/>
        <v>0</v>
      </c>
      <c r="N276" s="438">
        <f t="shared" si="213"/>
        <v>0</v>
      </c>
      <c r="O276" s="438">
        <f t="shared" si="213"/>
        <v>0</v>
      </c>
      <c r="P276" s="438">
        <f t="shared" si="213"/>
        <v>0</v>
      </c>
      <c r="Q276" s="438">
        <f t="shared" si="213"/>
        <v>0</v>
      </c>
      <c r="R276" s="438">
        <f t="shared" si="213"/>
        <v>0</v>
      </c>
      <c r="S276" s="438">
        <f t="shared" si="213"/>
        <v>0</v>
      </c>
      <c r="T276" s="438">
        <f t="shared" si="213"/>
        <v>0</v>
      </c>
      <c r="U276" s="438">
        <f t="shared" si="213"/>
        <v>0</v>
      </c>
      <c r="V276" s="438">
        <f t="shared" si="213"/>
        <v>0</v>
      </c>
      <c r="W276" s="441"/>
      <c r="X276" s="438">
        <f t="shared" ref="X276:AF276" si="215">SUM(X277,X279)</f>
        <v>0</v>
      </c>
      <c r="Y276" s="438">
        <f t="shared" si="215"/>
        <v>0</v>
      </c>
      <c r="Z276" s="438">
        <f t="shared" si="215"/>
        <v>0</v>
      </c>
      <c r="AA276" s="438">
        <f t="shared" si="215"/>
        <v>0</v>
      </c>
      <c r="AB276" s="438">
        <f t="shared" si="215"/>
        <v>0</v>
      </c>
      <c r="AC276" s="438">
        <f t="shared" si="215"/>
        <v>0</v>
      </c>
      <c r="AD276" s="438">
        <f t="shared" si="215"/>
        <v>0</v>
      </c>
      <c r="AE276" s="438">
        <f t="shared" si="215"/>
        <v>0</v>
      </c>
      <c r="AF276" s="438">
        <f t="shared" si="215"/>
        <v>0</v>
      </c>
      <c r="AH276" s="417">
        <f t="shared" si="207"/>
        <v>0</v>
      </c>
      <c r="AI276" s="417">
        <f t="shared" si="208"/>
        <v>0</v>
      </c>
      <c r="AJ276" s="511">
        <f t="shared" si="209"/>
        <v>0</v>
      </c>
      <c r="AK276" s="511">
        <f t="shared" si="210"/>
        <v>0</v>
      </c>
      <c r="AL276" s="417">
        <f t="shared" si="211"/>
        <v>0</v>
      </c>
      <c r="AM276" s="417">
        <f t="shared" si="212"/>
        <v>0</v>
      </c>
    </row>
    <row r="277" spans="2:39" hidden="1" outlineLevel="1" x14ac:dyDescent="0.3">
      <c r="B277" s="455" t="s">
        <v>927</v>
      </c>
      <c r="C277" s="480"/>
      <c r="D277" s="442" t="s">
        <v>799</v>
      </c>
      <c r="E277" s="438">
        <f t="shared" si="205"/>
        <v>0</v>
      </c>
      <c r="F277" s="438">
        <f>F278</f>
        <v>0</v>
      </c>
      <c r="G277" s="438">
        <f t="shared" ref="G277:V277" si="216">G278</f>
        <v>0</v>
      </c>
      <c r="H277" s="438">
        <f t="shared" si="216"/>
        <v>0</v>
      </c>
      <c r="I277" s="438">
        <f t="shared" si="216"/>
        <v>0</v>
      </c>
      <c r="J277" s="451">
        <f t="shared" si="177"/>
        <v>0</v>
      </c>
      <c r="K277" s="438">
        <f t="shared" si="216"/>
        <v>0</v>
      </c>
      <c r="L277" s="438">
        <f t="shared" si="216"/>
        <v>0</v>
      </c>
      <c r="M277" s="438">
        <f t="shared" si="216"/>
        <v>0</v>
      </c>
      <c r="N277" s="438">
        <f t="shared" si="216"/>
        <v>0</v>
      </c>
      <c r="O277" s="438">
        <f t="shared" si="216"/>
        <v>0</v>
      </c>
      <c r="P277" s="438">
        <f t="shared" si="216"/>
        <v>0</v>
      </c>
      <c r="Q277" s="438">
        <f t="shared" si="216"/>
        <v>0</v>
      </c>
      <c r="R277" s="438">
        <f t="shared" si="216"/>
        <v>0</v>
      </c>
      <c r="S277" s="438">
        <f t="shared" si="216"/>
        <v>0</v>
      </c>
      <c r="T277" s="438">
        <f t="shared" si="216"/>
        <v>0</v>
      </c>
      <c r="U277" s="438">
        <f t="shared" si="216"/>
        <v>0</v>
      </c>
      <c r="V277" s="438">
        <f t="shared" si="216"/>
        <v>0</v>
      </c>
      <c r="W277" s="441"/>
      <c r="X277" s="497"/>
    </row>
    <row r="278" spans="2:39" hidden="1" outlineLevel="3" x14ac:dyDescent="0.3">
      <c r="B278" s="478"/>
      <c r="C278" s="486" t="s">
        <v>432</v>
      </c>
      <c r="D278" s="469" t="s">
        <v>928</v>
      </c>
      <c r="E278" s="460">
        <f t="shared" si="205"/>
        <v>0</v>
      </c>
      <c r="F278" s="460"/>
      <c r="G278" s="460"/>
      <c r="H278" s="460"/>
      <c r="I278" s="460"/>
      <c r="J278" s="451">
        <f t="shared" si="177"/>
        <v>0</v>
      </c>
      <c r="K278" s="460"/>
      <c r="L278" s="460"/>
      <c r="M278" s="460"/>
      <c r="N278" s="460"/>
      <c r="O278" s="460"/>
      <c r="P278" s="460"/>
      <c r="Q278" s="460"/>
      <c r="R278" s="460"/>
      <c r="S278" s="460"/>
      <c r="T278" s="460"/>
      <c r="U278" s="460"/>
      <c r="V278" s="467"/>
      <c r="W278" s="441"/>
      <c r="X278" s="497"/>
    </row>
    <row r="279" spans="2:39" hidden="1" outlineLevel="1" x14ac:dyDescent="0.3">
      <c r="B279" s="498" t="s">
        <v>929</v>
      </c>
      <c r="C279" s="499"/>
      <c r="D279" s="442" t="s">
        <v>802</v>
      </c>
      <c r="E279" s="438">
        <f t="shared" si="205"/>
        <v>0</v>
      </c>
      <c r="F279" s="438">
        <f>F280</f>
        <v>0</v>
      </c>
      <c r="G279" s="438">
        <f t="shared" ref="G279:V279" si="217">G280</f>
        <v>0</v>
      </c>
      <c r="H279" s="438">
        <f t="shared" si="217"/>
        <v>0</v>
      </c>
      <c r="I279" s="438">
        <f t="shared" si="217"/>
        <v>0</v>
      </c>
      <c r="J279" s="451">
        <f t="shared" si="177"/>
        <v>0</v>
      </c>
      <c r="K279" s="438">
        <f t="shared" si="217"/>
        <v>0</v>
      </c>
      <c r="L279" s="438">
        <f t="shared" si="217"/>
        <v>0</v>
      </c>
      <c r="M279" s="438">
        <f t="shared" si="217"/>
        <v>0</v>
      </c>
      <c r="N279" s="438">
        <f t="shared" si="217"/>
        <v>0</v>
      </c>
      <c r="O279" s="438">
        <f t="shared" si="217"/>
        <v>0</v>
      </c>
      <c r="P279" s="438">
        <f t="shared" si="217"/>
        <v>0</v>
      </c>
      <c r="Q279" s="438">
        <f t="shared" si="217"/>
        <v>0</v>
      </c>
      <c r="R279" s="438">
        <f t="shared" si="217"/>
        <v>0</v>
      </c>
      <c r="S279" s="438">
        <f t="shared" si="217"/>
        <v>0</v>
      </c>
      <c r="T279" s="438">
        <f t="shared" si="217"/>
        <v>0</v>
      </c>
      <c r="U279" s="438">
        <f t="shared" si="217"/>
        <v>0</v>
      </c>
      <c r="V279" s="438">
        <f t="shared" si="217"/>
        <v>0</v>
      </c>
      <c r="W279" s="485"/>
      <c r="X279" s="500"/>
    </row>
    <row r="280" spans="2:39" ht="16.2" hidden="1" outlineLevel="2" thickBot="1" x14ac:dyDescent="0.35">
      <c r="B280" s="501"/>
      <c r="C280" s="502" t="s">
        <v>438</v>
      </c>
      <c r="D280" s="503" t="s">
        <v>930</v>
      </c>
      <c r="E280" s="504">
        <f t="shared" si="205"/>
        <v>0</v>
      </c>
      <c r="F280" s="504"/>
      <c r="G280" s="504"/>
      <c r="H280" s="504"/>
      <c r="I280" s="504"/>
      <c r="J280" s="451">
        <f t="shared" si="177"/>
        <v>0</v>
      </c>
      <c r="K280" s="504"/>
      <c r="L280" s="504"/>
      <c r="M280" s="504"/>
      <c r="N280" s="504"/>
      <c r="O280" s="504"/>
      <c r="P280" s="504"/>
      <c r="Q280" s="504"/>
      <c r="R280" s="504"/>
      <c r="S280" s="504"/>
      <c r="T280" s="504"/>
      <c r="U280" s="504"/>
      <c r="V280" s="505"/>
      <c r="W280" s="506"/>
      <c r="X280" s="497"/>
    </row>
    <row r="283" spans="2:39" x14ac:dyDescent="0.3">
      <c r="C283" s="508" t="s">
        <v>479</v>
      </c>
      <c r="F283" s="509" t="s">
        <v>480</v>
      </c>
      <c r="G283" s="509"/>
      <c r="H283" s="509"/>
      <c r="I283" s="509"/>
      <c r="K283" s="509"/>
      <c r="L283" s="509"/>
      <c r="M283" s="509"/>
      <c r="O283" s="509"/>
      <c r="P283" s="509"/>
      <c r="Q283" s="509"/>
      <c r="S283" s="509"/>
      <c r="T283" s="509"/>
      <c r="U283" s="509"/>
    </row>
    <row r="284" spans="2:39" x14ac:dyDescent="0.3">
      <c r="C284" s="508" t="s">
        <v>966</v>
      </c>
      <c r="F284" s="509" t="s">
        <v>967</v>
      </c>
      <c r="G284" s="509"/>
      <c r="H284" s="509"/>
      <c r="I284" s="509"/>
      <c r="K284" s="509"/>
      <c r="L284" s="509"/>
      <c r="M284" s="509"/>
      <c r="O284" s="509"/>
      <c r="P284" s="509"/>
      <c r="Q284" s="509"/>
      <c r="S284" s="509"/>
      <c r="T284" s="509"/>
      <c r="U284" s="509"/>
    </row>
  </sheetData>
  <sheetProtection selectLockedCells="1"/>
  <autoFilter ref="B11:W280" xr:uid="{00000000-0009-0000-0000-000006000000}">
    <filterColumn colId="0" showButton="0"/>
  </autoFilter>
  <dataConsolidate/>
  <mergeCells count="109">
    <mergeCell ref="W10:W11"/>
    <mergeCell ref="B12:C12"/>
    <mergeCell ref="B13:C13"/>
    <mergeCell ref="B14:C14"/>
    <mergeCell ref="B15:C15"/>
    <mergeCell ref="B16:C16"/>
    <mergeCell ref="C2:F2"/>
    <mergeCell ref="C5:V5"/>
    <mergeCell ref="B6:V6"/>
    <mergeCell ref="C7:V7"/>
    <mergeCell ref="R8:V8"/>
    <mergeCell ref="B9:C11"/>
    <mergeCell ref="D9:D11"/>
    <mergeCell ref="E9:V9"/>
    <mergeCell ref="E10:F10"/>
    <mergeCell ref="G10:V10"/>
    <mergeCell ref="B62:C62"/>
    <mergeCell ref="B67:C67"/>
    <mergeCell ref="B71:C71"/>
    <mergeCell ref="B74:C74"/>
    <mergeCell ref="B75:C75"/>
    <mergeCell ref="B76:C76"/>
    <mergeCell ref="B32:C32"/>
    <mergeCell ref="B39:C39"/>
    <mergeCell ref="B46:C46"/>
    <mergeCell ref="B47:C47"/>
    <mergeCell ref="B58:C58"/>
    <mergeCell ref="B59:C59"/>
    <mergeCell ref="B83:C83"/>
    <mergeCell ref="B84:C84"/>
    <mergeCell ref="B85:C85"/>
    <mergeCell ref="B86:C86"/>
    <mergeCell ref="B87:C87"/>
    <mergeCell ref="B88:C88"/>
    <mergeCell ref="B77:C77"/>
    <mergeCell ref="B78:C78"/>
    <mergeCell ref="B79:C79"/>
    <mergeCell ref="B80:C80"/>
    <mergeCell ref="B81:C81"/>
    <mergeCell ref="B82:C82"/>
    <mergeCell ref="B111:C111"/>
    <mergeCell ref="B116:C116"/>
    <mergeCell ref="B120:C120"/>
    <mergeCell ref="B121:C121"/>
    <mergeCell ref="B122:C122"/>
    <mergeCell ref="B123:C123"/>
    <mergeCell ref="B91:C91"/>
    <mergeCell ref="B92:C92"/>
    <mergeCell ref="B93:C93"/>
    <mergeCell ref="B102:C102"/>
    <mergeCell ref="B103:C103"/>
    <mergeCell ref="B106:C106"/>
    <mergeCell ref="B149:C149"/>
    <mergeCell ref="B150:C150"/>
    <mergeCell ref="B151:C151"/>
    <mergeCell ref="B152:C152"/>
    <mergeCell ref="B153:C153"/>
    <mergeCell ref="B154:C154"/>
    <mergeCell ref="B135:C135"/>
    <mergeCell ref="B136:C136"/>
    <mergeCell ref="B139:C139"/>
    <mergeCell ref="B142:C142"/>
    <mergeCell ref="B143:C143"/>
    <mergeCell ref="B148:C148"/>
    <mergeCell ref="B161:C161"/>
    <mergeCell ref="B162:C162"/>
    <mergeCell ref="B163:C163"/>
    <mergeCell ref="B165:C165"/>
    <mergeCell ref="B166:C166"/>
    <mergeCell ref="B175:C175"/>
    <mergeCell ref="B155:C155"/>
    <mergeCell ref="B156:C156"/>
    <mergeCell ref="B157:C157"/>
    <mergeCell ref="B158:C158"/>
    <mergeCell ref="B159:C159"/>
    <mergeCell ref="B160:C160"/>
    <mergeCell ref="B189:C189"/>
    <mergeCell ref="B190:C190"/>
    <mergeCell ref="B201:C201"/>
    <mergeCell ref="B202:C202"/>
    <mergeCell ref="B206:C206"/>
    <mergeCell ref="B210:C210"/>
    <mergeCell ref="B176:C176"/>
    <mergeCell ref="B178:C178"/>
    <mergeCell ref="B179:C179"/>
    <mergeCell ref="B181:C181"/>
    <mergeCell ref="B183:C183"/>
    <mergeCell ref="B184:C184"/>
    <mergeCell ref="B238:C238"/>
    <mergeCell ref="B242:C242"/>
    <mergeCell ref="B246:C246"/>
    <mergeCell ref="B250:C250"/>
    <mergeCell ref="B254:C254"/>
    <mergeCell ref="B258:C258"/>
    <mergeCell ref="B214:C214"/>
    <mergeCell ref="B218:C218"/>
    <mergeCell ref="B222:C222"/>
    <mergeCell ref="B226:C226"/>
    <mergeCell ref="B230:C230"/>
    <mergeCell ref="B234:C234"/>
    <mergeCell ref="B273:C273"/>
    <mergeCell ref="B274:C274"/>
    <mergeCell ref="B276:C276"/>
    <mergeCell ref="B259:C259"/>
    <mergeCell ref="B266:C266"/>
    <mergeCell ref="B269:C269"/>
    <mergeCell ref="B270:C270"/>
    <mergeCell ref="B271:C271"/>
    <mergeCell ref="B272:C272"/>
  </mergeCells>
  <conditionalFormatting sqref="V68:V70">
    <cfRule type="cellIs" dxfId="248" priority="203" operator="equal">
      <formula>0</formula>
    </cfRule>
  </conditionalFormatting>
  <conditionalFormatting sqref="V63:V66">
    <cfRule type="cellIs" dxfId="247" priority="202" operator="equal">
      <formula>0</formula>
    </cfRule>
  </conditionalFormatting>
  <conditionalFormatting sqref="V58">
    <cfRule type="cellIs" dxfId="246" priority="201" operator="equal">
      <formula>0</formula>
    </cfRule>
  </conditionalFormatting>
  <conditionalFormatting sqref="R58">
    <cfRule type="cellIs" dxfId="245" priority="200" operator="equal">
      <formula>0</formula>
    </cfRule>
  </conditionalFormatting>
  <conditionalFormatting sqref="V94">
    <cfRule type="cellIs" dxfId="244" priority="199" operator="equal">
      <formula>0</formula>
    </cfRule>
  </conditionalFormatting>
  <conditionalFormatting sqref="V95">
    <cfRule type="cellIs" dxfId="243" priority="198" operator="equal">
      <formula>0</formula>
    </cfRule>
  </conditionalFormatting>
  <conditionalFormatting sqref="V101 R94:R101">
    <cfRule type="cellIs" dxfId="242" priority="197" operator="equal">
      <formula>0</formula>
    </cfRule>
  </conditionalFormatting>
  <conditionalFormatting sqref="G57">
    <cfRule type="cellIs" dxfId="241" priority="196" operator="equal">
      <formula>0</formula>
    </cfRule>
  </conditionalFormatting>
  <conditionalFormatting sqref="G63:G64">
    <cfRule type="cellIs" dxfId="240" priority="195" operator="equal">
      <formula>0</formula>
    </cfRule>
  </conditionalFormatting>
  <conditionalFormatting sqref="G66">
    <cfRule type="cellIs" dxfId="239" priority="194" operator="equal">
      <formula>0</formula>
    </cfRule>
  </conditionalFormatting>
  <conditionalFormatting sqref="G70">
    <cfRule type="cellIs" dxfId="238" priority="193" operator="equal">
      <formula>0</formula>
    </cfRule>
  </conditionalFormatting>
  <conditionalFormatting sqref="G68">
    <cfRule type="cellIs" dxfId="237" priority="192" operator="equal">
      <formula>0</formula>
    </cfRule>
  </conditionalFormatting>
  <conditionalFormatting sqref="G56">
    <cfRule type="cellIs" dxfId="236" priority="191" operator="equal">
      <formula>0</formula>
    </cfRule>
  </conditionalFormatting>
  <conditionalFormatting sqref="G58">
    <cfRule type="cellIs" dxfId="235" priority="190" operator="equal">
      <formula>0</formula>
    </cfRule>
  </conditionalFormatting>
  <conditionalFormatting sqref="G94">
    <cfRule type="cellIs" dxfId="234" priority="189" operator="equal">
      <formula>0</formula>
    </cfRule>
  </conditionalFormatting>
  <conditionalFormatting sqref="G95">
    <cfRule type="cellIs" dxfId="233" priority="188" operator="equal">
      <formula>0</formula>
    </cfRule>
  </conditionalFormatting>
  <conditionalFormatting sqref="G101">
    <cfRule type="cellIs" dxfId="232" priority="187" operator="equal">
      <formula>0</formula>
    </cfRule>
  </conditionalFormatting>
  <conditionalFormatting sqref="G262">
    <cfRule type="cellIs" dxfId="231" priority="186" operator="equal">
      <formula>0</formula>
    </cfRule>
  </conditionalFormatting>
  <conditionalFormatting sqref="G263">
    <cfRule type="cellIs" dxfId="230" priority="185" operator="equal">
      <formula>0</formula>
    </cfRule>
  </conditionalFormatting>
  <conditionalFormatting sqref="G264">
    <cfRule type="cellIs" dxfId="229" priority="184" operator="equal">
      <formula>0</formula>
    </cfRule>
  </conditionalFormatting>
  <conditionalFormatting sqref="I57">
    <cfRule type="cellIs" dxfId="228" priority="183" operator="equal">
      <formula>0</formula>
    </cfRule>
  </conditionalFormatting>
  <conditionalFormatting sqref="I63">
    <cfRule type="cellIs" dxfId="227" priority="182" operator="equal">
      <formula>0</formula>
    </cfRule>
  </conditionalFormatting>
  <conditionalFormatting sqref="I64">
    <cfRule type="cellIs" dxfId="226" priority="181" operator="equal">
      <formula>0</formula>
    </cfRule>
  </conditionalFormatting>
  <conditionalFormatting sqref="I66">
    <cfRule type="cellIs" dxfId="225" priority="180" operator="equal">
      <formula>0</formula>
    </cfRule>
  </conditionalFormatting>
  <conditionalFormatting sqref="I70">
    <cfRule type="cellIs" dxfId="224" priority="179" operator="equal">
      <formula>0</formula>
    </cfRule>
  </conditionalFormatting>
  <conditionalFormatting sqref="I68">
    <cfRule type="cellIs" dxfId="223" priority="178" operator="equal">
      <formula>0</formula>
    </cfRule>
  </conditionalFormatting>
  <conditionalFormatting sqref="I56">
    <cfRule type="cellIs" dxfId="222" priority="177" operator="equal">
      <formula>0</formula>
    </cfRule>
  </conditionalFormatting>
  <conditionalFormatting sqref="I58">
    <cfRule type="cellIs" dxfId="221" priority="176" operator="equal">
      <formula>0</formula>
    </cfRule>
  </conditionalFormatting>
  <conditionalFormatting sqref="I94">
    <cfRule type="cellIs" dxfId="220" priority="175" operator="equal">
      <formula>0</formula>
    </cfRule>
  </conditionalFormatting>
  <conditionalFormatting sqref="I95">
    <cfRule type="cellIs" dxfId="219" priority="174" operator="equal">
      <formula>0</formula>
    </cfRule>
  </conditionalFormatting>
  <conditionalFormatting sqref="I101">
    <cfRule type="cellIs" dxfId="218" priority="173" operator="equal">
      <formula>0</formula>
    </cfRule>
  </conditionalFormatting>
  <conditionalFormatting sqref="I262">
    <cfRule type="cellIs" dxfId="217" priority="172" operator="equal">
      <formula>0</formula>
    </cfRule>
  </conditionalFormatting>
  <conditionalFormatting sqref="I263">
    <cfRule type="cellIs" dxfId="216" priority="171" operator="equal">
      <formula>0</formula>
    </cfRule>
  </conditionalFormatting>
  <conditionalFormatting sqref="I264">
    <cfRule type="cellIs" dxfId="215" priority="170" operator="equal">
      <formula>0</formula>
    </cfRule>
  </conditionalFormatting>
  <conditionalFormatting sqref="H57">
    <cfRule type="cellIs" dxfId="214" priority="169" operator="equal">
      <formula>0</formula>
    </cfRule>
  </conditionalFormatting>
  <conditionalFormatting sqref="H63">
    <cfRule type="cellIs" dxfId="213" priority="168" operator="equal">
      <formula>0</formula>
    </cfRule>
  </conditionalFormatting>
  <conditionalFormatting sqref="H64">
    <cfRule type="cellIs" dxfId="212" priority="167" operator="equal">
      <formula>0</formula>
    </cfRule>
  </conditionalFormatting>
  <conditionalFormatting sqref="H66">
    <cfRule type="cellIs" dxfId="211" priority="166" operator="equal">
      <formula>0</formula>
    </cfRule>
  </conditionalFormatting>
  <conditionalFormatting sqref="H70">
    <cfRule type="cellIs" dxfId="210" priority="165" operator="equal">
      <formula>0</formula>
    </cfRule>
  </conditionalFormatting>
  <conditionalFormatting sqref="H68">
    <cfRule type="cellIs" dxfId="209" priority="164" operator="equal">
      <formula>0</formula>
    </cfRule>
  </conditionalFormatting>
  <conditionalFormatting sqref="H56">
    <cfRule type="cellIs" dxfId="208" priority="163" operator="equal">
      <formula>0</formula>
    </cfRule>
  </conditionalFormatting>
  <conditionalFormatting sqref="H58">
    <cfRule type="cellIs" dxfId="207" priority="162" operator="equal">
      <formula>0</formula>
    </cfRule>
  </conditionalFormatting>
  <conditionalFormatting sqref="H94">
    <cfRule type="cellIs" dxfId="206" priority="161" operator="equal">
      <formula>0</formula>
    </cfRule>
  </conditionalFormatting>
  <conditionalFormatting sqref="H95">
    <cfRule type="cellIs" dxfId="205" priority="160" operator="equal">
      <formula>0</formula>
    </cfRule>
  </conditionalFormatting>
  <conditionalFormatting sqref="H101">
    <cfRule type="cellIs" dxfId="204" priority="159" operator="equal">
      <formula>0</formula>
    </cfRule>
  </conditionalFormatting>
  <conditionalFormatting sqref="H262">
    <cfRule type="cellIs" dxfId="203" priority="158" operator="equal">
      <formula>0</formula>
    </cfRule>
  </conditionalFormatting>
  <conditionalFormatting sqref="H263">
    <cfRule type="cellIs" dxfId="202" priority="157" operator="equal">
      <formula>0</formula>
    </cfRule>
  </conditionalFormatting>
  <conditionalFormatting sqref="H264">
    <cfRule type="cellIs" dxfId="201" priority="156" operator="equal">
      <formula>0</formula>
    </cfRule>
  </conditionalFormatting>
  <conditionalFormatting sqref="R56">
    <cfRule type="cellIs" dxfId="200" priority="155" operator="equal">
      <formula>0</formula>
    </cfRule>
  </conditionalFormatting>
  <conditionalFormatting sqref="R63:R66">
    <cfRule type="cellIs" dxfId="199" priority="154" operator="equal">
      <formula>0</formula>
    </cfRule>
  </conditionalFormatting>
  <conditionalFormatting sqref="R68:R70">
    <cfRule type="cellIs" dxfId="198" priority="153" operator="equal">
      <formula>0</formula>
    </cfRule>
  </conditionalFormatting>
  <conditionalFormatting sqref="X57">
    <cfRule type="cellIs" dxfId="197" priority="152" operator="equal">
      <formula>0</formula>
    </cfRule>
  </conditionalFormatting>
  <conditionalFormatting sqref="X63">
    <cfRule type="cellIs" dxfId="196" priority="151" operator="equal">
      <formula>0</formula>
    </cfRule>
  </conditionalFormatting>
  <conditionalFormatting sqref="X64">
    <cfRule type="cellIs" dxfId="195" priority="150" operator="equal">
      <formula>0</formula>
    </cfRule>
  </conditionalFormatting>
  <conditionalFormatting sqref="X66">
    <cfRule type="cellIs" dxfId="194" priority="149" operator="equal">
      <formula>0</formula>
    </cfRule>
  </conditionalFormatting>
  <conditionalFormatting sqref="X70">
    <cfRule type="cellIs" dxfId="193" priority="148" operator="equal">
      <formula>0</formula>
    </cfRule>
  </conditionalFormatting>
  <conditionalFormatting sqref="X68">
    <cfRule type="cellIs" dxfId="192" priority="147" operator="equal">
      <formula>0</formula>
    </cfRule>
  </conditionalFormatting>
  <conditionalFormatting sqref="X56">
    <cfRule type="cellIs" dxfId="191" priority="146" operator="equal">
      <formula>0</formula>
    </cfRule>
  </conditionalFormatting>
  <conditionalFormatting sqref="X58">
    <cfRule type="cellIs" dxfId="190" priority="145" operator="equal">
      <formula>0</formula>
    </cfRule>
  </conditionalFormatting>
  <conditionalFormatting sqref="X94">
    <cfRule type="cellIs" dxfId="189" priority="144" operator="equal">
      <formula>0</formula>
    </cfRule>
  </conditionalFormatting>
  <conditionalFormatting sqref="X95">
    <cfRule type="cellIs" dxfId="188" priority="143" operator="equal">
      <formula>0</formula>
    </cfRule>
  </conditionalFormatting>
  <conditionalFormatting sqref="X101">
    <cfRule type="cellIs" dxfId="187" priority="142" operator="equal">
      <formula>0</formula>
    </cfRule>
  </conditionalFormatting>
  <conditionalFormatting sqref="X262:AA262">
    <cfRule type="cellIs" dxfId="186" priority="141" operator="equal">
      <formula>0</formula>
    </cfRule>
  </conditionalFormatting>
  <conditionalFormatting sqref="X263:AA263">
    <cfRule type="cellIs" dxfId="185" priority="140" operator="equal">
      <formula>0</formula>
    </cfRule>
  </conditionalFormatting>
  <conditionalFormatting sqref="X264:AA264">
    <cfRule type="cellIs" dxfId="184" priority="139" operator="equal">
      <formula>0</formula>
    </cfRule>
  </conditionalFormatting>
  <conditionalFormatting sqref="AB262">
    <cfRule type="cellIs" dxfId="183" priority="138" operator="equal">
      <formula>0</formula>
    </cfRule>
  </conditionalFormatting>
  <conditionalFormatting sqref="AB263">
    <cfRule type="cellIs" dxfId="182" priority="137" operator="equal">
      <formula>0</formula>
    </cfRule>
  </conditionalFormatting>
  <conditionalFormatting sqref="AB264">
    <cfRule type="cellIs" dxfId="181" priority="136" operator="equal">
      <formula>0</formula>
    </cfRule>
  </conditionalFormatting>
  <conditionalFormatting sqref="AC262:AD262">
    <cfRule type="cellIs" dxfId="180" priority="135" operator="equal">
      <formula>0</formula>
    </cfRule>
  </conditionalFormatting>
  <conditionalFormatting sqref="AC263:AD263">
    <cfRule type="cellIs" dxfId="179" priority="134" operator="equal">
      <formula>0</formula>
    </cfRule>
  </conditionalFormatting>
  <conditionalFormatting sqref="AC264:AD264">
    <cfRule type="cellIs" dxfId="178" priority="133" operator="equal">
      <formula>0</formula>
    </cfRule>
  </conditionalFormatting>
  <conditionalFormatting sqref="AE262">
    <cfRule type="cellIs" dxfId="177" priority="132" operator="equal">
      <formula>0</formula>
    </cfRule>
  </conditionalFormatting>
  <conditionalFormatting sqref="AE263">
    <cfRule type="cellIs" dxfId="176" priority="131" operator="equal">
      <formula>0</formula>
    </cfRule>
  </conditionalFormatting>
  <conditionalFormatting sqref="AE264">
    <cfRule type="cellIs" dxfId="175" priority="130" operator="equal">
      <formula>0</formula>
    </cfRule>
  </conditionalFormatting>
  <conditionalFormatting sqref="AF262">
    <cfRule type="cellIs" dxfId="174" priority="129" operator="equal">
      <formula>0</formula>
    </cfRule>
  </conditionalFormatting>
  <conditionalFormatting sqref="AF263">
    <cfRule type="cellIs" dxfId="173" priority="128" operator="equal">
      <formula>0</formula>
    </cfRule>
  </conditionalFormatting>
  <conditionalFormatting sqref="AF264">
    <cfRule type="cellIs" dxfId="172" priority="127" operator="equal">
      <formula>0</formula>
    </cfRule>
  </conditionalFormatting>
  <conditionalFormatting sqref="K57">
    <cfRule type="cellIs" dxfId="171" priority="126" operator="equal">
      <formula>0</formula>
    </cfRule>
  </conditionalFormatting>
  <conditionalFormatting sqref="K63">
    <cfRule type="cellIs" dxfId="170" priority="125" operator="equal">
      <formula>0</formula>
    </cfRule>
  </conditionalFormatting>
  <conditionalFormatting sqref="K64">
    <cfRule type="cellIs" dxfId="169" priority="124" operator="equal">
      <formula>0</formula>
    </cfRule>
  </conditionalFormatting>
  <conditionalFormatting sqref="K66">
    <cfRule type="cellIs" dxfId="168" priority="123" operator="equal">
      <formula>0</formula>
    </cfRule>
  </conditionalFormatting>
  <conditionalFormatting sqref="K70">
    <cfRule type="cellIs" dxfId="167" priority="122" operator="equal">
      <formula>0</formula>
    </cfRule>
  </conditionalFormatting>
  <conditionalFormatting sqref="K68">
    <cfRule type="cellIs" dxfId="166" priority="121" operator="equal">
      <formula>0</formula>
    </cfRule>
  </conditionalFormatting>
  <conditionalFormatting sqref="K56">
    <cfRule type="cellIs" dxfId="165" priority="120" operator="equal">
      <formula>0</formula>
    </cfRule>
  </conditionalFormatting>
  <conditionalFormatting sqref="K58">
    <cfRule type="cellIs" dxfId="164" priority="119" operator="equal">
      <formula>0</formula>
    </cfRule>
  </conditionalFormatting>
  <conditionalFormatting sqref="K94">
    <cfRule type="cellIs" dxfId="163" priority="118" operator="equal">
      <formula>0</formula>
    </cfRule>
  </conditionalFormatting>
  <conditionalFormatting sqref="K95">
    <cfRule type="cellIs" dxfId="162" priority="117" operator="equal">
      <formula>0</formula>
    </cfRule>
  </conditionalFormatting>
  <conditionalFormatting sqref="K101">
    <cfRule type="cellIs" dxfId="161" priority="116" operator="equal">
      <formula>0</formula>
    </cfRule>
  </conditionalFormatting>
  <conditionalFormatting sqref="K262">
    <cfRule type="cellIs" dxfId="160" priority="115" operator="equal">
      <formula>0</formula>
    </cfRule>
  </conditionalFormatting>
  <conditionalFormatting sqref="K263">
    <cfRule type="cellIs" dxfId="159" priority="114" operator="equal">
      <formula>0</formula>
    </cfRule>
  </conditionalFormatting>
  <conditionalFormatting sqref="K264">
    <cfRule type="cellIs" dxfId="158" priority="113" operator="equal">
      <formula>0</formula>
    </cfRule>
  </conditionalFormatting>
  <conditionalFormatting sqref="M57">
    <cfRule type="cellIs" dxfId="157" priority="112" operator="equal">
      <formula>0</formula>
    </cfRule>
  </conditionalFormatting>
  <conditionalFormatting sqref="M63">
    <cfRule type="cellIs" dxfId="156" priority="111" operator="equal">
      <formula>0</formula>
    </cfRule>
  </conditionalFormatting>
  <conditionalFormatting sqref="M64">
    <cfRule type="cellIs" dxfId="155" priority="110" operator="equal">
      <formula>0</formula>
    </cfRule>
  </conditionalFormatting>
  <conditionalFormatting sqref="M66">
    <cfRule type="cellIs" dxfId="154" priority="109" operator="equal">
      <formula>0</formula>
    </cfRule>
  </conditionalFormatting>
  <conditionalFormatting sqref="M70">
    <cfRule type="cellIs" dxfId="153" priority="108" operator="equal">
      <formula>0</formula>
    </cfRule>
  </conditionalFormatting>
  <conditionalFormatting sqref="M68">
    <cfRule type="cellIs" dxfId="152" priority="107" operator="equal">
      <formula>0</formula>
    </cfRule>
  </conditionalFormatting>
  <conditionalFormatting sqref="M56">
    <cfRule type="cellIs" dxfId="151" priority="106" operator="equal">
      <formula>0</formula>
    </cfRule>
  </conditionalFormatting>
  <conditionalFormatting sqref="M58">
    <cfRule type="cellIs" dxfId="150" priority="105" operator="equal">
      <formula>0</formula>
    </cfRule>
  </conditionalFormatting>
  <conditionalFormatting sqref="M94">
    <cfRule type="cellIs" dxfId="149" priority="104" operator="equal">
      <formula>0</formula>
    </cfRule>
  </conditionalFormatting>
  <conditionalFormatting sqref="M95">
    <cfRule type="cellIs" dxfId="148" priority="103" operator="equal">
      <formula>0</formula>
    </cfRule>
  </conditionalFormatting>
  <conditionalFormatting sqref="M101">
    <cfRule type="cellIs" dxfId="147" priority="102" operator="equal">
      <formula>0</formula>
    </cfRule>
  </conditionalFormatting>
  <conditionalFormatting sqref="M262">
    <cfRule type="cellIs" dxfId="146" priority="101" operator="equal">
      <formula>0</formula>
    </cfRule>
  </conditionalFormatting>
  <conditionalFormatting sqref="M263">
    <cfRule type="cellIs" dxfId="145" priority="100" operator="equal">
      <formula>0</formula>
    </cfRule>
  </conditionalFormatting>
  <conditionalFormatting sqref="M264">
    <cfRule type="cellIs" dxfId="144" priority="99" operator="equal">
      <formula>0</formula>
    </cfRule>
  </conditionalFormatting>
  <conditionalFormatting sqref="L57">
    <cfRule type="cellIs" dxfId="143" priority="98" operator="equal">
      <formula>0</formula>
    </cfRule>
  </conditionalFormatting>
  <conditionalFormatting sqref="L63">
    <cfRule type="cellIs" dxfId="142" priority="97" operator="equal">
      <formula>0</formula>
    </cfRule>
  </conditionalFormatting>
  <conditionalFormatting sqref="L64">
    <cfRule type="cellIs" dxfId="141" priority="96" operator="equal">
      <formula>0</formula>
    </cfRule>
  </conditionalFormatting>
  <conditionalFormatting sqref="L66">
    <cfRule type="cellIs" dxfId="140" priority="95" operator="equal">
      <formula>0</formula>
    </cfRule>
  </conditionalFormatting>
  <conditionalFormatting sqref="L70">
    <cfRule type="cellIs" dxfId="139" priority="94" operator="equal">
      <formula>0</formula>
    </cfRule>
  </conditionalFormatting>
  <conditionalFormatting sqref="L68">
    <cfRule type="cellIs" dxfId="138" priority="93" operator="equal">
      <formula>0</formula>
    </cfRule>
  </conditionalFormatting>
  <conditionalFormatting sqref="L56">
    <cfRule type="cellIs" dxfId="137" priority="92" operator="equal">
      <formula>0</formula>
    </cfRule>
  </conditionalFormatting>
  <conditionalFormatting sqref="L58">
    <cfRule type="cellIs" dxfId="136" priority="91" operator="equal">
      <formula>0</formula>
    </cfRule>
  </conditionalFormatting>
  <conditionalFormatting sqref="L94">
    <cfRule type="cellIs" dxfId="135" priority="90" operator="equal">
      <formula>0</formula>
    </cfRule>
  </conditionalFormatting>
  <conditionalFormatting sqref="L95">
    <cfRule type="cellIs" dxfId="134" priority="89" operator="equal">
      <formula>0</formula>
    </cfRule>
  </conditionalFormatting>
  <conditionalFormatting sqref="L101">
    <cfRule type="cellIs" dxfId="133" priority="88" operator="equal">
      <formula>0</formula>
    </cfRule>
  </conditionalFormatting>
  <conditionalFormatting sqref="L262">
    <cfRule type="cellIs" dxfId="132" priority="87" operator="equal">
      <formula>0</formula>
    </cfRule>
  </conditionalFormatting>
  <conditionalFormatting sqref="L263">
    <cfRule type="cellIs" dxfId="131" priority="86" operator="equal">
      <formula>0</formula>
    </cfRule>
  </conditionalFormatting>
  <conditionalFormatting sqref="L264">
    <cfRule type="cellIs" dxfId="130" priority="85" operator="equal">
      <formula>0</formula>
    </cfRule>
  </conditionalFormatting>
  <conditionalFormatting sqref="O57">
    <cfRule type="cellIs" dxfId="129" priority="84" operator="equal">
      <formula>0</formula>
    </cfRule>
  </conditionalFormatting>
  <conditionalFormatting sqref="O63">
    <cfRule type="cellIs" dxfId="128" priority="83" operator="equal">
      <formula>0</formula>
    </cfRule>
  </conditionalFormatting>
  <conditionalFormatting sqref="O64">
    <cfRule type="cellIs" dxfId="127" priority="82" operator="equal">
      <formula>0</formula>
    </cfRule>
  </conditionalFormatting>
  <conditionalFormatting sqref="O66">
    <cfRule type="cellIs" dxfId="126" priority="81" operator="equal">
      <formula>0</formula>
    </cfRule>
  </conditionalFormatting>
  <conditionalFormatting sqref="O70">
    <cfRule type="cellIs" dxfId="125" priority="80" operator="equal">
      <formula>0</formula>
    </cfRule>
  </conditionalFormatting>
  <conditionalFormatting sqref="O68">
    <cfRule type="cellIs" dxfId="124" priority="79" operator="equal">
      <formula>0</formula>
    </cfRule>
  </conditionalFormatting>
  <conditionalFormatting sqref="O56">
    <cfRule type="cellIs" dxfId="123" priority="78" operator="equal">
      <formula>0</formula>
    </cfRule>
  </conditionalFormatting>
  <conditionalFormatting sqref="O58">
    <cfRule type="cellIs" dxfId="122" priority="77" operator="equal">
      <formula>0</formula>
    </cfRule>
  </conditionalFormatting>
  <conditionalFormatting sqref="O94">
    <cfRule type="cellIs" dxfId="121" priority="76" operator="equal">
      <formula>0</formula>
    </cfRule>
  </conditionalFormatting>
  <conditionalFormatting sqref="O95">
    <cfRule type="cellIs" dxfId="120" priority="75" operator="equal">
      <formula>0</formula>
    </cfRule>
  </conditionalFormatting>
  <conditionalFormatting sqref="O101">
    <cfRule type="cellIs" dxfId="119" priority="74" operator="equal">
      <formula>0</formula>
    </cfRule>
  </conditionalFormatting>
  <conditionalFormatting sqref="O262">
    <cfRule type="cellIs" dxfId="118" priority="73" operator="equal">
      <formula>0</formula>
    </cfRule>
  </conditionalFormatting>
  <conditionalFormatting sqref="O263">
    <cfRule type="cellIs" dxfId="117" priority="72" operator="equal">
      <formula>0</formula>
    </cfRule>
  </conditionalFormatting>
  <conditionalFormatting sqref="O264">
    <cfRule type="cellIs" dxfId="116" priority="71" operator="equal">
      <formula>0</formula>
    </cfRule>
  </conditionalFormatting>
  <conditionalFormatting sqref="Q57">
    <cfRule type="cellIs" dxfId="115" priority="70" operator="equal">
      <formula>0</formula>
    </cfRule>
  </conditionalFormatting>
  <conditionalFormatting sqref="Q63">
    <cfRule type="cellIs" dxfId="114" priority="69" operator="equal">
      <formula>0</formula>
    </cfRule>
  </conditionalFormatting>
  <conditionalFormatting sqref="Q64">
    <cfRule type="cellIs" dxfId="113" priority="68" operator="equal">
      <formula>0</formula>
    </cfRule>
  </conditionalFormatting>
  <conditionalFormatting sqref="Q66">
    <cfRule type="cellIs" dxfId="112" priority="67" operator="equal">
      <formula>0</formula>
    </cfRule>
  </conditionalFormatting>
  <conditionalFormatting sqref="Q70">
    <cfRule type="cellIs" dxfId="111" priority="66" operator="equal">
      <formula>0</formula>
    </cfRule>
  </conditionalFormatting>
  <conditionalFormatting sqref="Q68">
    <cfRule type="cellIs" dxfId="110" priority="65" operator="equal">
      <formula>0</formula>
    </cfRule>
  </conditionalFormatting>
  <conditionalFormatting sqref="Q56">
    <cfRule type="cellIs" dxfId="109" priority="64" operator="equal">
      <formula>0</formula>
    </cfRule>
  </conditionalFormatting>
  <conditionalFormatting sqref="Q58">
    <cfRule type="cellIs" dxfId="108" priority="63" operator="equal">
      <formula>0</formula>
    </cfRule>
  </conditionalFormatting>
  <conditionalFormatting sqref="Q94">
    <cfRule type="cellIs" dxfId="107" priority="62" operator="equal">
      <formula>0</formula>
    </cfRule>
  </conditionalFormatting>
  <conditionalFormatting sqref="Q95">
    <cfRule type="cellIs" dxfId="106" priority="61" operator="equal">
      <formula>0</formula>
    </cfRule>
  </conditionalFormatting>
  <conditionalFormatting sqref="Q101">
    <cfRule type="cellIs" dxfId="105" priority="60" operator="equal">
      <formula>0</formula>
    </cfRule>
  </conditionalFormatting>
  <conditionalFormatting sqref="Q262">
    <cfRule type="cellIs" dxfId="104" priority="59" operator="equal">
      <formula>0</formula>
    </cfRule>
  </conditionalFormatting>
  <conditionalFormatting sqref="Q263">
    <cfRule type="cellIs" dxfId="103" priority="58" operator="equal">
      <formula>0</formula>
    </cfRule>
  </conditionalFormatting>
  <conditionalFormatting sqref="Q264">
    <cfRule type="cellIs" dxfId="102" priority="57" operator="equal">
      <formula>0</formula>
    </cfRule>
  </conditionalFormatting>
  <conditionalFormatting sqref="P57">
    <cfRule type="cellIs" dxfId="101" priority="56" operator="equal">
      <formula>0</formula>
    </cfRule>
  </conditionalFormatting>
  <conditionalFormatting sqref="P63">
    <cfRule type="cellIs" dxfId="100" priority="55" operator="equal">
      <formula>0</formula>
    </cfRule>
  </conditionalFormatting>
  <conditionalFormatting sqref="P64">
    <cfRule type="cellIs" dxfId="99" priority="54" operator="equal">
      <formula>0</formula>
    </cfRule>
  </conditionalFormatting>
  <conditionalFormatting sqref="P66">
    <cfRule type="cellIs" dxfId="98" priority="53" operator="equal">
      <formula>0</formula>
    </cfRule>
  </conditionalFormatting>
  <conditionalFormatting sqref="P70">
    <cfRule type="cellIs" dxfId="97" priority="52" operator="equal">
      <formula>0</formula>
    </cfRule>
  </conditionalFormatting>
  <conditionalFormatting sqref="P68">
    <cfRule type="cellIs" dxfId="96" priority="51" operator="equal">
      <formula>0</formula>
    </cfRule>
  </conditionalFormatting>
  <conditionalFormatting sqref="P56">
    <cfRule type="cellIs" dxfId="95" priority="50" operator="equal">
      <formula>0</formula>
    </cfRule>
  </conditionalFormatting>
  <conditionalFormatting sqref="P58">
    <cfRule type="cellIs" dxfId="94" priority="49" operator="equal">
      <formula>0</formula>
    </cfRule>
  </conditionalFormatting>
  <conditionalFormatting sqref="P94">
    <cfRule type="cellIs" dxfId="93" priority="48" operator="equal">
      <formula>0</formula>
    </cfRule>
  </conditionalFormatting>
  <conditionalFormatting sqref="P95">
    <cfRule type="cellIs" dxfId="92" priority="47" operator="equal">
      <formula>0</formula>
    </cfRule>
  </conditionalFormatting>
  <conditionalFormatting sqref="P101">
    <cfRule type="cellIs" dxfId="91" priority="46" operator="equal">
      <formula>0</formula>
    </cfRule>
  </conditionalFormatting>
  <conditionalFormatting sqref="P262">
    <cfRule type="cellIs" dxfId="90" priority="45" operator="equal">
      <formula>0</formula>
    </cfRule>
  </conditionalFormatting>
  <conditionalFormatting sqref="P263">
    <cfRule type="cellIs" dxfId="89" priority="44" operator="equal">
      <formula>0</formula>
    </cfRule>
  </conditionalFormatting>
  <conditionalFormatting sqref="P264">
    <cfRule type="cellIs" dxfId="88" priority="43" operator="equal">
      <formula>0</formula>
    </cfRule>
  </conditionalFormatting>
  <conditionalFormatting sqref="S57">
    <cfRule type="cellIs" dxfId="87" priority="42" operator="equal">
      <formula>0</formula>
    </cfRule>
  </conditionalFormatting>
  <conditionalFormatting sqref="S63">
    <cfRule type="cellIs" dxfId="86" priority="41" operator="equal">
      <formula>0</formula>
    </cfRule>
  </conditionalFormatting>
  <conditionalFormatting sqref="S64">
    <cfRule type="cellIs" dxfId="85" priority="40" operator="equal">
      <formula>0</formula>
    </cfRule>
  </conditionalFormatting>
  <conditionalFormatting sqref="S66">
    <cfRule type="cellIs" dxfId="84" priority="39" operator="equal">
      <formula>0</formula>
    </cfRule>
  </conditionalFormatting>
  <conditionalFormatting sqref="S70">
    <cfRule type="cellIs" dxfId="83" priority="38" operator="equal">
      <formula>0</formula>
    </cfRule>
  </conditionalFormatting>
  <conditionalFormatting sqref="S68">
    <cfRule type="cellIs" dxfId="82" priority="37" operator="equal">
      <formula>0</formula>
    </cfRule>
  </conditionalFormatting>
  <conditionalFormatting sqref="S56">
    <cfRule type="cellIs" dxfId="81" priority="36" operator="equal">
      <formula>0</formula>
    </cfRule>
  </conditionalFormatting>
  <conditionalFormatting sqref="S58">
    <cfRule type="cellIs" dxfId="80" priority="35" operator="equal">
      <formula>0</formula>
    </cfRule>
  </conditionalFormatting>
  <conditionalFormatting sqref="S94">
    <cfRule type="cellIs" dxfId="79" priority="34" operator="equal">
      <formula>0</formula>
    </cfRule>
  </conditionalFormatting>
  <conditionalFormatting sqref="S95">
    <cfRule type="cellIs" dxfId="78" priority="33" operator="equal">
      <formula>0</formula>
    </cfRule>
  </conditionalFormatting>
  <conditionalFormatting sqref="S101">
    <cfRule type="cellIs" dxfId="77" priority="32" operator="equal">
      <formula>0</formula>
    </cfRule>
  </conditionalFormatting>
  <conditionalFormatting sqref="S262">
    <cfRule type="cellIs" dxfId="76" priority="31" operator="equal">
      <formula>0</formula>
    </cfRule>
  </conditionalFormatting>
  <conditionalFormatting sqref="S263">
    <cfRule type="cellIs" dxfId="75" priority="30" operator="equal">
      <formula>0</formula>
    </cfRule>
  </conditionalFormatting>
  <conditionalFormatting sqref="S264">
    <cfRule type="cellIs" dxfId="74" priority="29" operator="equal">
      <formula>0</formula>
    </cfRule>
  </conditionalFormatting>
  <conditionalFormatting sqref="U57">
    <cfRule type="cellIs" dxfId="73" priority="28" operator="equal">
      <formula>0</formula>
    </cfRule>
  </conditionalFormatting>
  <conditionalFormatting sqref="U63">
    <cfRule type="cellIs" dxfId="72" priority="27" operator="equal">
      <formula>0</formula>
    </cfRule>
  </conditionalFormatting>
  <conditionalFormatting sqref="U64">
    <cfRule type="cellIs" dxfId="71" priority="26" operator="equal">
      <formula>0</formula>
    </cfRule>
  </conditionalFormatting>
  <conditionalFormatting sqref="U66">
    <cfRule type="cellIs" dxfId="70" priority="25" operator="equal">
      <formula>0</formula>
    </cfRule>
  </conditionalFormatting>
  <conditionalFormatting sqref="U70">
    <cfRule type="cellIs" dxfId="69" priority="24" operator="equal">
      <formula>0</formula>
    </cfRule>
  </conditionalFormatting>
  <conditionalFormatting sqref="U68">
    <cfRule type="cellIs" dxfId="68" priority="23" operator="equal">
      <formula>0</formula>
    </cfRule>
  </conditionalFormatting>
  <conditionalFormatting sqref="U56">
    <cfRule type="cellIs" dxfId="67" priority="22" operator="equal">
      <formula>0</formula>
    </cfRule>
  </conditionalFormatting>
  <conditionalFormatting sqref="U58">
    <cfRule type="cellIs" dxfId="66" priority="21" operator="equal">
      <formula>0</formula>
    </cfRule>
  </conditionalFormatting>
  <conditionalFormatting sqref="U94">
    <cfRule type="cellIs" dxfId="65" priority="20" operator="equal">
      <formula>0</formula>
    </cfRule>
  </conditionalFormatting>
  <conditionalFormatting sqref="U95">
    <cfRule type="cellIs" dxfId="64" priority="19" operator="equal">
      <formula>0</formula>
    </cfRule>
  </conditionalFormatting>
  <conditionalFormatting sqref="U101">
    <cfRule type="cellIs" dxfId="63" priority="18" operator="equal">
      <formula>0</formula>
    </cfRule>
  </conditionalFormatting>
  <conditionalFormatting sqref="U262">
    <cfRule type="cellIs" dxfId="62" priority="17" operator="equal">
      <formula>0</formula>
    </cfRule>
  </conditionalFormatting>
  <conditionalFormatting sqref="U263">
    <cfRule type="cellIs" dxfId="61" priority="16" operator="equal">
      <formula>0</formula>
    </cfRule>
  </conditionalFormatting>
  <conditionalFormatting sqref="U264">
    <cfRule type="cellIs" dxfId="60" priority="15" operator="equal">
      <formula>0</formula>
    </cfRule>
  </conditionalFormatting>
  <conditionalFormatting sqref="T57">
    <cfRule type="cellIs" dxfId="59" priority="14" operator="equal">
      <formula>0</formula>
    </cfRule>
  </conditionalFormatting>
  <conditionalFormatting sqref="T63">
    <cfRule type="cellIs" dxfId="58" priority="13" operator="equal">
      <formula>0</formula>
    </cfRule>
  </conditionalFormatting>
  <conditionalFormatting sqref="T64">
    <cfRule type="cellIs" dxfId="57" priority="12" operator="equal">
      <formula>0</formula>
    </cfRule>
  </conditionalFormatting>
  <conditionalFormatting sqref="T66">
    <cfRule type="cellIs" dxfId="56" priority="11" operator="equal">
      <formula>0</formula>
    </cfRule>
  </conditionalFormatting>
  <conditionalFormatting sqref="T70">
    <cfRule type="cellIs" dxfId="55" priority="10" operator="equal">
      <formula>0</formula>
    </cfRule>
  </conditionalFormatting>
  <conditionalFormatting sqref="T68">
    <cfRule type="cellIs" dxfId="54" priority="9" operator="equal">
      <formula>0</formula>
    </cfRule>
  </conditionalFormatting>
  <conditionalFormatting sqref="T56">
    <cfRule type="cellIs" dxfId="53" priority="8" operator="equal">
      <formula>0</formula>
    </cfRule>
  </conditionalFormatting>
  <conditionalFormatting sqref="T58">
    <cfRule type="cellIs" dxfId="52" priority="7" operator="equal">
      <formula>0</formula>
    </cfRule>
  </conditionalFormatting>
  <conditionalFormatting sqref="T94">
    <cfRule type="cellIs" dxfId="51" priority="6" operator="equal">
      <formula>0</formula>
    </cfRule>
  </conditionalFormatting>
  <conditionalFormatting sqref="T95">
    <cfRule type="cellIs" dxfId="50" priority="5" operator="equal">
      <formula>0</formula>
    </cfRule>
  </conditionalFormatting>
  <conditionalFormatting sqref="T101">
    <cfRule type="cellIs" dxfId="49" priority="4" operator="equal">
      <formula>0</formula>
    </cfRule>
  </conditionalFormatting>
  <conditionalFormatting sqref="T262">
    <cfRule type="cellIs" dxfId="48" priority="3" operator="equal">
      <formula>0</formula>
    </cfRule>
  </conditionalFormatting>
  <conditionalFormatting sqref="T263">
    <cfRule type="cellIs" dxfId="47" priority="2" operator="equal">
      <formula>0</formula>
    </cfRule>
  </conditionalFormatting>
  <conditionalFormatting sqref="T264">
    <cfRule type="cellIs" dxfId="46" priority="1" operator="equal">
      <formula>0</formula>
    </cfRule>
  </conditionalFormatting>
  <pageMargins left="0.51181102362204722" right="0.51181102362204722" top="0.74803149606299213" bottom="0.74803149606299213" header="0.31496062992125984" footer="0.31496062992125984"/>
  <pageSetup paperSize="9" scale="61" orientation="landscape" r:id="rId1"/>
  <headerFooter>
    <oddHeader xml:space="preserve">&amp;C
</oddHeader>
    <oddFooter>&amp;C&amp;P &amp;[din &amp;N</oddFooter>
  </headerFooter>
  <rowBreaks count="4" manualBreakCount="4">
    <brk id="92" max="12" man="1"/>
    <brk id="141" max="12" man="1"/>
    <brk id="188" max="12" man="1"/>
    <brk id="237" max="12"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44E8E-470E-4150-81D2-9F1990BE4B2F}">
  <sheetPr filterMode="1">
    <outlinePr summaryBelow="0" summaryRight="0"/>
  </sheetPr>
  <dimension ref="B1:L284"/>
  <sheetViews>
    <sheetView zoomScale="85" zoomScaleNormal="85" zoomScaleSheetLayoutView="71" workbookViewId="0">
      <selection activeCell="E51" sqref="E51"/>
    </sheetView>
  </sheetViews>
  <sheetFormatPr defaultColWidth="9.109375" defaultRowHeight="15.6" outlineLevelRow="3" x14ac:dyDescent="0.3"/>
  <cols>
    <col min="1" max="1" width="4.88671875" style="345" customWidth="1"/>
    <col min="2" max="2" width="5.109375" style="342" customWidth="1"/>
    <col min="3" max="3" width="84.33203125" style="366" customWidth="1"/>
    <col min="4" max="4" width="13.6640625" style="344" customWidth="1"/>
    <col min="5" max="5" width="15.88671875" style="344" bestFit="1" customWidth="1"/>
    <col min="6" max="6" width="12.5546875" style="344" customWidth="1"/>
    <col min="7" max="7" width="13.6640625" style="344" bestFit="1" customWidth="1"/>
    <col min="8" max="8" width="13" style="344" customWidth="1"/>
    <col min="9" max="9" width="12.5546875" style="344" customWidth="1"/>
    <col min="10" max="10" width="14.33203125" style="344" customWidth="1"/>
    <col min="11" max="11" width="9.109375" style="344" customWidth="1"/>
    <col min="12" max="12" width="12.109375" style="345" customWidth="1"/>
    <col min="13" max="16384" width="9.109375" style="345"/>
  </cols>
  <sheetData>
    <row r="1" spans="2:12" x14ac:dyDescent="0.3">
      <c r="C1" s="343" t="s">
        <v>973</v>
      </c>
      <c r="D1" s="343"/>
      <c r="E1" s="343"/>
      <c r="F1" s="343"/>
      <c r="G1" s="343"/>
      <c r="H1" s="343"/>
    </row>
    <row r="2" spans="2:12" x14ac:dyDescent="0.3">
      <c r="C2" s="1435" t="s">
        <v>931</v>
      </c>
      <c r="D2" s="1435"/>
      <c r="E2" s="1435"/>
      <c r="F2" s="1435"/>
      <c r="G2" s="343"/>
      <c r="H2" s="343"/>
    </row>
    <row r="3" spans="2:12" x14ac:dyDescent="0.3">
      <c r="C3" s="409" t="s">
        <v>974</v>
      </c>
      <c r="D3" s="343"/>
      <c r="E3" s="343"/>
      <c r="F3" s="343"/>
      <c r="G3" s="343">
        <v>35</v>
      </c>
      <c r="H3" s="343">
        <v>25</v>
      </c>
      <c r="I3" s="344">
        <v>20</v>
      </c>
      <c r="J3" s="344">
        <v>20</v>
      </c>
    </row>
    <row r="4" spans="2:12" x14ac:dyDescent="0.3">
      <c r="C4" s="343" t="s">
        <v>490</v>
      </c>
      <c r="D4" s="343"/>
      <c r="E4" s="346">
        <f ca="1">E12-Venituri!G14</f>
        <v>-744</v>
      </c>
      <c r="F4" s="347"/>
      <c r="G4" s="346">
        <f ca="1">G12-Venituri!I14</f>
        <v>-497</v>
      </c>
      <c r="H4" s="346">
        <f ca="1">H12-Venituri!K14</f>
        <v>-13</v>
      </c>
      <c r="I4" s="348">
        <f ca="1">I12-Venituri!M14</f>
        <v>-251</v>
      </c>
      <c r="J4" s="348">
        <f ca="1">J12-Venituri!O14</f>
        <v>17</v>
      </c>
    </row>
    <row r="5" spans="2:12" x14ac:dyDescent="0.3">
      <c r="C5" s="1436" t="s">
        <v>491</v>
      </c>
      <c r="D5" s="1436"/>
      <c r="E5" s="1436"/>
      <c r="F5" s="1436"/>
      <c r="G5" s="1436"/>
      <c r="H5" s="1436"/>
      <c r="I5" s="1436"/>
      <c r="J5" s="1436"/>
      <c r="K5" s="345"/>
    </row>
    <row r="6" spans="2:12" x14ac:dyDescent="0.3">
      <c r="B6" s="1436" t="s">
        <v>981</v>
      </c>
      <c r="C6" s="1436"/>
      <c r="D6" s="1436"/>
      <c r="E6" s="1436"/>
      <c r="F6" s="1436"/>
      <c r="G6" s="1436"/>
      <c r="H6" s="1436"/>
      <c r="I6" s="1436"/>
      <c r="J6" s="1436"/>
    </row>
    <row r="7" spans="2:12" x14ac:dyDescent="0.3">
      <c r="C7" s="1437"/>
      <c r="D7" s="1437"/>
      <c r="E7" s="1437"/>
      <c r="F7" s="1437"/>
      <c r="G7" s="1437"/>
      <c r="H7" s="1437"/>
      <c r="I7" s="1437"/>
      <c r="J7" s="1437"/>
    </row>
    <row r="8" spans="2:12" ht="16.2" thickBot="1" x14ac:dyDescent="0.35">
      <c r="C8" s="349"/>
      <c r="D8" s="350"/>
      <c r="E8" s="350"/>
      <c r="F8" s="350"/>
      <c r="G8" s="350"/>
      <c r="H8" s="350"/>
      <c r="I8" s="1438" t="s">
        <v>492</v>
      </c>
      <c r="J8" s="1438"/>
      <c r="K8" s="345"/>
    </row>
    <row r="9" spans="2:12" ht="15" customHeight="1" x14ac:dyDescent="0.3">
      <c r="B9" s="1439" t="s">
        <v>6</v>
      </c>
      <c r="C9" s="1440"/>
      <c r="D9" s="1445" t="s">
        <v>7</v>
      </c>
      <c r="E9" s="1448" t="s">
        <v>984</v>
      </c>
      <c r="F9" s="1449"/>
      <c r="G9" s="1449"/>
      <c r="H9" s="1449"/>
      <c r="I9" s="1449"/>
      <c r="J9" s="1450"/>
      <c r="K9" s="351"/>
    </row>
    <row r="10" spans="2:12" ht="15" customHeight="1" x14ac:dyDescent="0.3">
      <c r="B10" s="1441"/>
      <c r="C10" s="1442"/>
      <c r="D10" s="1446"/>
      <c r="E10" s="1451" t="s">
        <v>493</v>
      </c>
      <c r="F10" s="1452"/>
      <c r="G10" s="1453" t="s">
        <v>494</v>
      </c>
      <c r="H10" s="1454"/>
      <c r="I10" s="1454"/>
      <c r="J10" s="1455"/>
      <c r="K10" s="1423">
        <v>2020</v>
      </c>
    </row>
    <row r="11" spans="2:12" ht="105.6" thickBot="1" x14ac:dyDescent="0.35">
      <c r="B11" s="1443"/>
      <c r="C11" s="1444"/>
      <c r="D11" s="1447"/>
      <c r="E11" s="352" t="s">
        <v>495</v>
      </c>
      <c r="F11" s="353" t="s">
        <v>496</v>
      </c>
      <c r="G11" s="353" t="s">
        <v>497</v>
      </c>
      <c r="H11" s="353" t="s">
        <v>498</v>
      </c>
      <c r="I11" s="353" t="s">
        <v>499</v>
      </c>
      <c r="J11" s="354" t="s">
        <v>500</v>
      </c>
      <c r="K11" s="1424"/>
    </row>
    <row r="12" spans="2:12" ht="33.75" customHeight="1" x14ac:dyDescent="0.3">
      <c r="B12" s="1425" t="s">
        <v>975</v>
      </c>
      <c r="C12" s="1426"/>
      <c r="D12" s="203"/>
      <c r="E12" s="204">
        <f>SUM(G12:J12)</f>
        <v>972</v>
      </c>
      <c r="F12" s="205">
        <f>SUM(F13+F183)</f>
        <v>12</v>
      </c>
      <c r="G12" s="205">
        <f>SUM(G13+G183)</f>
        <v>337</v>
      </c>
      <c r="H12" s="205">
        <f t="shared" ref="H12:J12" si="0">SUM(H13+H183)</f>
        <v>247</v>
      </c>
      <c r="I12" s="205">
        <f t="shared" si="0"/>
        <v>199</v>
      </c>
      <c r="J12" s="205">
        <f t="shared" si="0"/>
        <v>189</v>
      </c>
      <c r="K12" s="206"/>
      <c r="L12" s="401"/>
    </row>
    <row r="13" spans="2:12" ht="15.75" customHeight="1" x14ac:dyDescent="0.3">
      <c r="B13" s="1427" t="s">
        <v>976</v>
      </c>
      <c r="C13" s="1428"/>
      <c r="D13" s="207"/>
      <c r="E13" s="204">
        <f t="shared" ref="E13:E14" si="1">SUM(G13:J13)</f>
        <v>972</v>
      </c>
      <c r="F13" s="322">
        <f>SUM(F14+F175)</f>
        <v>12</v>
      </c>
      <c r="G13" s="322">
        <f>SUM(G14+G175)</f>
        <v>337</v>
      </c>
      <c r="H13" s="322">
        <f t="shared" ref="H13:J13" si="2">SUM(H14+H175)</f>
        <v>247</v>
      </c>
      <c r="I13" s="322">
        <f>SUM(I14+I175)</f>
        <v>199</v>
      </c>
      <c r="J13" s="322">
        <f t="shared" si="2"/>
        <v>189</v>
      </c>
      <c r="K13" s="213"/>
      <c r="L13" s="401"/>
    </row>
    <row r="14" spans="2:12" s="355" customFormat="1" ht="30.75" customHeight="1" x14ac:dyDescent="0.3">
      <c r="B14" s="1429" t="s">
        <v>977</v>
      </c>
      <c r="C14" s="1430"/>
      <c r="D14" s="173" t="s">
        <v>501</v>
      </c>
      <c r="E14" s="204">
        <f t="shared" si="1"/>
        <v>972</v>
      </c>
      <c r="F14" s="322">
        <f>SUM(F15+F46+F142+F148)</f>
        <v>12</v>
      </c>
      <c r="G14" s="322">
        <f>SUM(G15+G46+G142+G148)</f>
        <v>337</v>
      </c>
      <c r="H14" s="322">
        <f t="shared" ref="H14:J14" si="3">SUM(H15+H46+H142+H148)</f>
        <v>247</v>
      </c>
      <c r="I14" s="322">
        <f t="shared" si="3"/>
        <v>199</v>
      </c>
      <c r="J14" s="322">
        <f t="shared" si="3"/>
        <v>189</v>
      </c>
      <c r="K14" s="213"/>
      <c r="L14" s="402"/>
    </row>
    <row r="15" spans="2:12" s="202" customFormat="1" ht="15.75" hidden="1" customHeight="1" collapsed="1" x14ac:dyDescent="0.3">
      <c r="B15" s="1431" t="s">
        <v>502</v>
      </c>
      <c r="C15" s="1432"/>
      <c r="D15" s="173" t="s">
        <v>503</v>
      </c>
      <c r="E15" s="210">
        <f t="shared" ref="E15:E45" si="4">SUM(G15:J15)</f>
        <v>0</v>
      </c>
      <c r="F15" s="211">
        <f>SUM(F16+F39)</f>
        <v>0</v>
      </c>
      <c r="G15" s="210">
        <f>SUM(G16,G39,G32)</f>
        <v>0</v>
      </c>
      <c r="H15" s="210">
        <f t="shared" ref="H15:J15" si="5">SUM(H16,H39,H32)</f>
        <v>0</v>
      </c>
      <c r="I15" s="210">
        <f t="shared" si="5"/>
        <v>0</v>
      </c>
      <c r="J15" s="210">
        <f t="shared" si="5"/>
        <v>0</v>
      </c>
      <c r="K15" s="213"/>
      <c r="L15" s="202">
        <v>0</v>
      </c>
    </row>
    <row r="16" spans="2:12" s="323" customFormat="1" ht="27" hidden="1" customHeight="1" outlineLevel="1" collapsed="1" x14ac:dyDescent="0.3">
      <c r="B16" s="1433" t="s">
        <v>970</v>
      </c>
      <c r="C16" s="1434"/>
      <c r="D16" s="173" t="s">
        <v>504</v>
      </c>
      <c r="E16" s="210">
        <f t="shared" si="4"/>
        <v>0</v>
      </c>
      <c r="F16" s="210">
        <f>SUM(F17:F31)</f>
        <v>0</v>
      </c>
      <c r="G16" s="210">
        <f>SUM(G17:G31)</f>
        <v>0</v>
      </c>
      <c r="H16" s="210">
        <f t="shared" ref="H16:J16" si="6">SUM(H17:H31)</f>
        <v>0</v>
      </c>
      <c r="I16" s="210">
        <f t="shared" si="6"/>
        <v>0</v>
      </c>
      <c r="J16" s="210">
        <f t="shared" si="6"/>
        <v>0</v>
      </c>
      <c r="K16" s="215" t="s">
        <v>43</v>
      </c>
      <c r="L16" s="403"/>
    </row>
    <row r="17" spans="2:12" s="321" customFormat="1" hidden="1" outlineLevel="2" x14ac:dyDescent="0.3">
      <c r="B17" s="174"/>
      <c r="C17" s="175" t="s">
        <v>505</v>
      </c>
      <c r="D17" s="176" t="s">
        <v>506</v>
      </c>
      <c r="E17" s="216">
        <f t="shared" si="4"/>
        <v>0</v>
      </c>
      <c r="F17" s="216"/>
      <c r="G17" s="216"/>
      <c r="H17" s="216"/>
      <c r="I17" s="216"/>
      <c r="J17" s="217"/>
      <c r="K17" s="220" t="s">
        <v>43</v>
      </c>
      <c r="L17" s="321">
        <v>0</v>
      </c>
    </row>
    <row r="18" spans="2:12" s="321" customFormat="1" hidden="1" outlineLevel="2" x14ac:dyDescent="0.3">
      <c r="B18" s="177"/>
      <c r="C18" s="175" t="s">
        <v>507</v>
      </c>
      <c r="D18" s="176" t="s">
        <v>508</v>
      </c>
      <c r="E18" s="216">
        <f t="shared" si="4"/>
        <v>0</v>
      </c>
      <c r="F18" s="221"/>
      <c r="G18" s="221"/>
      <c r="H18" s="221"/>
      <c r="I18" s="221"/>
      <c r="J18" s="222"/>
      <c r="K18" s="220" t="s">
        <v>43</v>
      </c>
      <c r="L18" s="321">
        <v>1202.0005700000002</v>
      </c>
    </row>
    <row r="19" spans="2:12" s="321" customFormat="1" hidden="1" outlineLevel="2" x14ac:dyDescent="0.3">
      <c r="B19" s="177"/>
      <c r="C19" s="175" t="s">
        <v>509</v>
      </c>
      <c r="D19" s="176" t="s">
        <v>510</v>
      </c>
      <c r="E19" s="216">
        <f t="shared" si="4"/>
        <v>0</v>
      </c>
      <c r="F19" s="221"/>
      <c r="G19" s="221"/>
      <c r="H19" s="221"/>
      <c r="I19" s="221"/>
      <c r="J19" s="222"/>
      <c r="K19" s="220" t="s">
        <v>43</v>
      </c>
      <c r="L19" s="321">
        <v>633.00057000000004</v>
      </c>
    </row>
    <row r="20" spans="2:12" s="321" customFormat="1" hidden="1" outlineLevel="2" x14ac:dyDescent="0.3">
      <c r="B20" s="174"/>
      <c r="C20" s="175" t="s">
        <v>511</v>
      </c>
      <c r="D20" s="176" t="s">
        <v>512</v>
      </c>
      <c r="E20" s="216">
        <f t="shared" si="4"/>
        <v>0</v>
      </c>
      <c r="F20" s="216"/>
      <c r="G20" s="216"/>
      <c r="H20" s="216"/>
      <c r="I20" s="216"/>
      <c r="J20" s="217"/>
      <c r="K20" s="220" t="s">
        <v>43</v>
      </c>
      <c r="L20" s="321">
        <v>52</v>
      </c>
    </row>
    <row r="21" spans="2:12" s="321" customFormat="1" hidden="1" outlineLevel="2" x14ac:dyDescent="0.3">
      <c r="B21" s="174"/>
      <c r="C21" s="175" t="s">
        <v>513</v>
      </c>
      <c r="D21" s="176" t="s">
        <v>514</v>
      </c>
      <c r="E21" s="216">
        <f t="shared" si="4"/>
        <v>0</v>
      </c>
      <c r="F21" s="216"/>
      <c r="G21" s="216"/>
      <c r="H21" s="216"/>
      <c r="I21" s="216"/>
      <c r="J21" s="217"/>
      <c r="K21" s="220" t="s">
        <v>43</v>
      </c>
      <c r="L21" s="321">
        <v>13</v>
      </c>
    </row>
    <row r="22" spans="2:12" s="321" customFormat="1" hidden="1" outlineLevel="2" x14ac:dyDescent="0.3">
      <c r="B22" s="174"/>
      <c r="C22" s="175" t="s">
        <v>515</v>
      </c>
      <c r="D22" s="176" t="s">
        <v>516</v>
      </c>
      <c r="E22" s="216">
        <f t="shared" si="4"/>
        <v>0</v>
      </c>
      <c r="F22" s="216"/>
      <c r="G22" s="216"/>
      <c r="H22" s="216"/>
      <c r="I22" s="216"/>
      <c r="J22" s="217"/>
      <c r="K22" s="220" t="s">
        <v>43</v>
      </c>
      <c r="L22" s="321">
        <v>0</v>
      </c>
    </row>
    <row r="23" spans="2:12" s="321" customFormat="1" hidden="1" outlineLevel="2" x14ac:dyDescent="0.3">
      <c r="B23" s="174"/>
      <c r="C23" s="175" t="s">
        <v>517</v>
      </c>
      <c r="D23" s="176" t="s">
        <v>518</v>
      </c>
      <c r="E23" s="216">
        <f t="shared" si="4"/>
        <v>0</v>
      </c>
      <c r="F23" s="216"/>
      <c r="G23" s="216"/>
      <c r="H23" s="216"/>
      <c r="I23" s="216"/>
      <c r="J23" s="217"/>
      <c r="K23" s="220" t="s">
        <v>43</v>
      </c>
      <c r="L23" s="321">
        <v>3.0005700000000002</v>
      </c>
    </row>
    <row r="24" spans="2:12" s="321" customFormat="1" hidden="1" outlineLevel="2" x14ac:dyDescent="0.3">
      <c r="B24" s="174"/>
      <c r="C24" s="175" t="s">
        <v>519</v>
      </c>
      <c r="D24" s="176" t="s">
        <v>520</v>
      </c>
      <c r="E24" s="216">
        <f t="shared" si="4"/>
        <v>0</v>
      </c>
      <c r="F24" s="216"/>
      <c r="G24" s="216"/>
      <c r="H24" s="216"/>
      <c r="I24" s="216"/>
      <c r="J24" s="217"/>
      <c r="K24" s="220" t="s">
        <v>43</v>
      </c>
      <c r="L24" s="321">
        <v>0</v>
      </c>
    </row>
    <row r="25" spans="2:12" s="321" customFormat="1" hidden="1" outlineLevel="2" x14ac:dyDescent="0.3">
      <c r="B25" s="174"/>
      <c r="C25" s="175" t="s">
        <v>521</v>
      </c>
      <c r="D25" s="176" t="s">
        <v>522</v>
      </c>
      <c r="E25" s="216">
        <f t="shared" si="4"/>
        <v>0</v>
      </c>
      <c r="F25" s="216"/>
      <c r="G25" s="216"/>
      <c r="H25" s="216"/>
      <c r="I25" s="216"/>
      <c r="J25" s="217"/>
      <c r="K25" s="220" t="s">
        <v>43</v>
      </c>
      <c r="L25" s="321">
        <v>0</v>
      </c>
    </row>
    <row r="26" spans="2:12" s="321" customFormat="1" hidden="1" outlineLevel="2" x14ac:dyDescent="0.3">
      <c r="B26" s="174"/>
      <c r="C26" s="175" t="s">
        <v>523</v>
      </c>
      <c r="D26" s="176" t="s">
        <v>524</v>
      </c>
      <c r="E26" s="216">
        <f t="shared" si="4"/>
        <v>0</v>
      </c>
      <c r="F26" s="216"/>
      <c r="G26" s="216"/>
      <c r="H26" s="216"/>
      <c r="I26" s="216"/>
      <c r="J26" s="217"/>
      <c r="K26" s="220" t="s">
        <v>43</v>
      </c>
      <c r="L26" s="321">
        <v>0</v>
      </c>
    </row>
    <row r="27" spans="2:12" s="321" customFormat="1" hidden="1" outlineLevel="2" x14ac:dyDescent="0.3">
      <c r="B27" s="178"/>
      <c r="C27" s="179" t="s">
        <v>525</v>
      </c>
      <c r="D27" s="176" t="s">
        <v>526</v>
      </c>
      <c r="E27" s="216">
        <f t="shared" si="4"/>
        <v>0</v>
      </c>
      <c r="F27" s="216"/>
      <c r="G27" s="216"/>
      <c r="H27" s="216"/>
      <c r="I27" s="216"/>
      <c r="J27" s="217"/>
      <c r="K27" s="220" t="s">
        <v>43</v>
      </c>
      <c r="L27" s="321">
        <v>0</v>
      </c>
    </row>
    <row r="28" spans="2:12" s="321" customFormat="1" hidden="1" outlineLevel="2" x14ac:dyDescent="0.3">
      <c r="B28" s="178"/>
      <c r="C28" s="179" t="s">
        <v>527</v>
      </c>
      <c r="D28" s="176" t="s">
        <v>528</v>
      </c>
      <c r="E28" s="216">
        <f t="shared" si="4"/>
        <v>0</v>
      </c>
      <c r="F28" s="216"/>
      <c r="G28" s="216"/>
      <c r="H28" s="216"/>
      <c r="I28" s="216"/>
      <c r="J28" s="217"/>
      <c r="K28" s="220" t="s">
        <v>43</v>
      </c>
      <c r="L28" s="321">
        <v>13</v>
      </c>
    </row>
    <row r="29" spans="2:12" s="321" customFormat="1" hidden="1" outlineLevel="2" x14ac:dyDescent="0.3">
      <c r="B29" s="178"/>
      <c r="C29" s="179" t="s">
        <v>529</v>
      </c>
      <c r="D29" s="176" t="s">
        <v>530</v>
      </c>
      <c r="E29" s="216">
        <f t="shared" si="4"/>
        <v>0</v>
      </c>
      <c r="F29" s="216"/>
      <c r="G29" s="216"/>
      <c r="H29" s="216"/>
      <c r="I29" s="216"/>
      <c r="J29" s="217"/>
      <c r="K29" s="220" t="s">
        <v>43</v>
      </c>
      <c r="L29" s="321">
        <v>552</v>
      </c>
    </row>
    <row r="30" spans="2:12" s="321" customFormat="1" hidden="1" outlineLevel="2" x14ac:dyDescent="0.3">
      <c r="B30" s="178"/>
      <c r="C30" s="179" t="s">
        <v>531</v>
      </c>
      <c r="D30" s="176" t="s">
        <v>532</v>
      </c>
      <c r="E30" s="216">
        <f t="shared" si="4"/>
        <v>0</v>
      </c>
      <c r="F30" s="216"/>
      <c r="G30" s="216"/>
      <c r="H30" s="216"/>
      <c r="I30" s="216"/>
      <c r="J30" s="217"/>
      <c r="K30" s="220" t="s">
        <v>43</v>
      </c>
      <c r="L30" s="321">
        <v>0</v>
      </c>
    </row>
    <row r="31" spans="2:12" s="321" customFormat="1" hidden="1" outlineLevel="2" x14ac:dyDescent="0.3">
      <c r="B31" s="178"/>
      <c r="C31" s="175" t="s">
        <v>533</v>
      </c>
      <c r="D31" s="176" t="s">
        <v>534</v>
      </c>
      <c r="E31" s="216">
        <f t="shared" si="4"/>
        <v>0</v>
      </c>
      <c r="F31" s="216"/>
      <c r="G31" s="216"/>
      <c r="H31" s="216"/>
      <c r="I31" s="216"/>
      <c r="J31" s="217"/>
      <c r="K31" s="220" t="s">
        <v>43</v>
      </c>
      <c r="L31" s="321">
        <v>0</v>
      </c>
    </row>
    <row r="32" spans="2:12" s="321" customFormat="1" hidden="1" outlineLevel="1" collapsed="1" x14ac:dyDescent="0.3">
      <c r="B32" s="1460" t="s">
        <v>971</v>
      </c>
      <c r="C32" s="1461"/>
      <c r="D32" s="173" t="s">
        <v>535</v>
      </c>
      <c r="E32" s="223">
        <f t="shared" si="4"/>
        <v>0</v>
      </c>
      <c r="F32" s="223">
        <f>SUM(F33:F38)</f>
        <v>0</v>
      </c>
      <c r="G32" s="223">
        <f>SUM(G33:G38)</f>
        <v>0</v>
      </c>
      <c r="H32" s="223">
        <f t="shared" ref="H32:J32" si="7">SUM(H33:H38)</f>
        <v>0</v>
      </c>
      <c r="I32" s="223">
        <f t="shared" si="7"/>
        <v>0</v>
      </c>
      <c r="J32" s="223">
        <f t="shared" si="7"/>
        <v>0</v>
      </c>
      <c r="K32" s="220" t="s">
        <v>43</v>
      </c>
      <c r="L32" s="404"/>
    </row>
    <row r="33" spans="2:12" s="321" customFormat="1" hidden="1" outlineLevel="2" x14ac:dyDescent="0.3">
      <c r="B33" s="178"/>
      <c r="C33" s="175" t="s">
        <v>536</v>
      </c>
      <c r="D33" s="176" t="s">
        <v>537</v>
      </c>
      <c r="E33" s="216">
        <f t="shared" si="4"/>
        <v>0</v>
      </c>
      <c r="F33" s="216"/>
      <c r="G33" s="216"/>
      <c r="H33" s="216"/>
      <c r="I33" s="216"/>
      <c r="J33" s="217"/>
      <c r="K33" s="220" t="s">
        <v>43</v>
      </c>
      <c r="L33" s="321">
        <v>0</v>
      </c>
    </row>
    <row r="34" spans="2:12" s="321" customFormat="1" hidden="1" outlineLevel="2" x14ac:dyDescent="0.3">
      <c r="B34" s="178"/>
      <c r="C34" s="175" t="s">
        <v>538</v>
      </c>
      <c r="D34" s="176" t="s">
        <v>539</v>
      </c>
      <c r="E34" s="216">
        <f t="shared" si="4"/>
        <v>0</v>
      </c>
      <c r="F34" s="216"/>
      <c r="G34" s="216"/>
      <c r="H34" s="216"/>
      <c r="I34" s="216"/>
      <c r="J34" s="217"/>
      <c r="K34" s="220" t="s">
        <v>43</v>
      </c>
      <c r="L34" s="321">
        <v>362</v>
      </c>
    </row>
    <row r="35" spans="2:12" s="321" customFormat="1" hidden="1" outlineLevel="2" x14ac:dyDescent="0.3">
      <c r="B35" s="178"/>
      <c r="C35" s="175" t="s">
        <v>540</v>
      </c>
      <c r="D35" s="176" t="s">
        <v>541</v>
      </c>
      <c r="E35" s="216">
        <f t="shared" si="4"/>
        <v>0</v>
      </c>
      <c r="F35" s="216"/>
      <c r="G35" s="216"/>
      <c r="H35" s="216"/>
      <c r="I35" s="216"/>
      <c r="J35" s="217"/>
      <c r="K35" s="220" t="s">
        <v>43</v>
      </c>
      <c r="L35" s="321">
        <v>101</v>
      </c>
    </row>
    <row r="36" spans="2:12" s="321" customFormat="1" hidden="1" outlineLevel="2" x14ac:dyDescent="0.3">
      <c r="B36" s="178"/>
      <c r="C36" s="175" t="s">
        <v>542</v>
      </c>
      <c r="D36" s="176" t="s">
        <v>543</v>
      </c>
      <c r="E36" s="216">
        <f t="shared" si="4"/>
        <v>0</v>
      </c>
      <c r="F36" s="216"/>
      <c r="G36" s="216"/>
      <c r="H36" s="216"/>
      <c r="I36" s="216"/>
      <c r="J36" s="217"/>
      <c r="K36" s="220" t="s">
        <v>43</v>
      </c>
      <c r="L36" s="321">
        <v>211</v>
      </c>
    </row>
    <row r="37" spans="2:12" s="321" customFormat="1" hidden="1" outlineLevel="2" x14ac:dyDescent="0.3">
      <c r="B37" s="178"/>
      <c r="C37" s="179" t="s">
        <v>544</v>
      </c>
      <c r="D37" s="176" t="s">
        <v>545</v>
      </c>
      <c r="E37" s="216">
        <f t="shared" si="4"/>
        <v>0</v>
      </c>
      <c r="F37" s="216"/>
      <c r="G37" s="216"/>
      <c r="H37" s="216"/>
      <c r="I37" s="216"/>
      <c r="J37" s="217"/>
      <c r="K37" s="220" t="s">
        <v>43</v>
      </c>
      <c r="L37" s="321">
        <v>0</v>
      </c>
    </row>
    <row r="38" spans="2:12" s="321" customFormat="1" hidden="1" outlineLevel="2" x14ac:dyDescent="0.3">
      <c r="B38" s="174"/>
      <c r="C38" s="175" t="s">
        <v>546</v>
      </c>
      <c r="D38" s="176" t="s">
        <v>547</v>
      </c>
      <c r="E38" s="216">
        <f t="shared" si="4"/>
        <v>0</v>
      </c>
      <c r="F38" s="216"/>
      <c r="G38" s="216"/>
      <c r="H38" s="216"/>
      <c r="I38" s="216"/>
      <c r="J38" s="217"/>
      <c r="K38" s="220" t="s">
        <v>43</v>
      </c>
      <c r="L38" s="321">
        <v>50</v>
      </c>
    </row>
    <row r="39" spans="2:12" s="323" customFormat="1" hidden="1" outlineLevel="1" collapsed="1" x14ac:dyDescent="0.3">
      <c r="B39" s="1462" t="s">
        <v>972</v>
      </c>
      <c r="C39" s="1463"/>
      <c r="D39" s="173" t="s">
        <v>548</v>
      </c>
      <c r="E39" s="223">
        <f t="shared" si="4"/>
        <v>0</v>
      </c>
      <c r="F39" s="223">
        <f>SUM(F40:F45)</f>
        <v>0</v>
      </c>
      <c r="G39" s="223">
        <f t="shared" ref="G39:J39" si="8">SUM(G40:G45)</f>
        <v>0</v>
      </c>
      <c r="H39" s="223">
        <f t="shared" si="8"/>
        <v>0</v>
      </c>
      <c r="I39" s="223">
        <f t="shared" si="8"/>
        <v>0</v>
      </c>
      <c r="J39" s="223">
        <f t="shared" si="8"/>
        <v>0</v>
      </c>
      <c r="K39" s="215" t="s">
        <v>43</v>
      </c>
      <c r="L39" s="403"/>
    </row>
    <row r="40" spans="2:12" s="321" customFormat="1" hidden="1" outlineLevel="2" x14ac:dyDescent="0.3">
      <c r="B40" s="178"/>
      <c r="C40" s="180" t="s">
        <v>549</v>
      </c>
      <c r="D40" s="176" t="s">
        <v>550</v>
      </c>
      <c r="E40" s="216">
        <f t="shared" si="4"/>
        <v>0</v>
      </c>
      <c r="F40" s="216"/>
      <c r="G40" s="216"/>
      <c r="H40" s="216"/>
      <c r="I40" s="216"/>
      <c r="J40" s="217"/>
      <c r="K40" s="220" t="s">
        <v>43</v>
      </c>
      <c r="L40" s="321">
        <v>25</v>
      </c>
    </row>
    <row r="41" spans="2:12" s="321" customFormat="1" hidden="1" outlineLevel="2" x14ac:dyDescent="0.3">
      <c r="B41" s="181"/>
      <c r="C41" s="179" t="s">
        <v>551</v>
      </c>
      <c r="D41" s="176" t="s">
        <v>552</v>
      </c>
      <c r="E41" s="216">
        <f t="shared" si="4"/>
        <v>0</v>
      </c>
      <c r="F41" s="216"/>
      <c r="G41" s="216"/>
      <c r="H41" s="216"/>
      <c r="I41" s="216"/>
      <c r="J41" s="217"/>
      <c r="K41" s="220" t="s">
        <v>43</v>
      </c>
    </row>
    <row r="42" spans="2:12" s="321" customFormat="1" hidden="1" outlineLevel="2" x14ac:dyDescent="0.3">
      <c r="B42" s="181"/>
      <c r="C42" s="179" t="s">
        <v>553</v>
      </c>
      <c r="D42" s="176" t="s">
        <v>554</v>
      </c>
      <c r="E42" s="216">
        <f t="shared" si="4"/>
        <v>0</v>
      </c>
      <c r="F42" s="216"/>
      <c r="G42" s="216"/>
      <c r="H42" s="216"/>
      <c r="I42" s="216"/>
      <c r="J42" s="217"/>
      <c r="K42" s="220" t="s">
        <v>43</v>
      </c>
      <c r="L42" s="321">
        <v>106</v>
      </c>
    </row>
    <row r="43" spans="2:12" s="321" customFormat="1" hidden="1" outlineLevel="2" x14ac:dyDescent="0.3">
      <c r="B43" s="181"/>
      <c r="C43" s="182" t="s">
        <v>555</v>
      </c>
      <c r="D43" s="176" t="s">
        <v>556</v>
      </c>
      <c r="E43" s="216">
        <f t="shared" si="4"/>
        <v>0</v>
      </c>
      <c r="F43" s="216"/>
      <c r="G43" s="216"/>
      <c r="H43" s="216"/>
      <c r="I43" s="216"/>
      <c r="J43" s="217"/>
      <c r="K43" s="220" t="s">
        <v>43</v>
      </c>
    </row>
    <row r="44" spans="2:12" s="321" customFormat="1" hidden="1" outlineLevel="2" x14ac:dyDescent="0.3">
      <c r="B44" s="181"/>
      <c r="C44" s="182" t="s">
        <v>557</v>
      </c>
      <c r="D44" s="176" t="s">
        <v>558</v>
      </c>
      <c r="E44" s="216">
        <f t="shared" si="4"/>
        <v>0</v>
      </c>
      <c r="F44" s="216"/>
      <c r="G44" s="216"/>
      <c r="H44" s="216"/>
      <c r="I44" s="216"/>
      <c r="J44" s="217"/>
      <c r="K44" s="220" t="s">
        <v>43</v>
      </c>
    </row>
    <row r="45" spans="2:12" s="321" customFormat="1" hidden="1" outlineLevel="2" x14ac:dyDescent="0.3">
      <c r="B45" s="181"/>
      <c r="C45" s="179" t="s">
        <v>559</v>
      </c>
      <c r="D45" s="176" t="s">
        <v>560</v>
      </c>
      <c r="E45" s="216">
        <f t="shared" si="4"/>
        <v>0</v>
      </c>
      <c r="F45" s="216"/>
      <c r="G45" s="216"/>
      <c r="H45" s="216"/>
      <c r="I45" s="216"/>
      <c r="J45" s="217"/>
      <c r="K45" s="220" t="s">
        <v>43</v>
      </c>
    </row>
    <row r="46" spans="2:12" s="355" customFormat="1" ht="27" customHeight="1" x14ac:dyDescent="0.3">
      <c r="B46" s="1431" t="s">
        <v>978</v>
      </c>
      <c r="C46" s="1432"/>
      <c r="D46" s="173" t="s">
        <v>561</v>
      </c>
      <c r="E46" s="204">
        <f>SUM(G46:J46)</f>
        <v>972</v>
      </c>
      <c r="F46" s="236">
        <f>SUM(F47,F58,F59,F62,F67,F71,F74:F88,F91,F92,F93)</f>
        <v>12</v>
      </c>
      <c r="G46" s="236">
        <f>SUM(G47,G58,G59,G62,G67,G71,G74:G88,G91,G92,G93)</f>
        <v>337</v>
      </c>
      <c r="H46" s="236">
        <f t="shared" ref="H46:J46" si="9">SUM(H47,H58,H59,H62,H67,H71,H74:H88,H91,H92,H93)</f>
        <v>247</v>
      </c>
      <c r="I46" s="236">
        <f>SUM(I47,I58,I59,I62,I67,I71,I74:I88,I91,I92,I93)</f>
        <v>199</v>
      </c>
      <c r="J46" s="236">
        <f t="shared" si="9"/>
        <v>189</v>
      </c>
      <c r="K46" s="213"/>
      <c r="L46" s="402"/>
    </row>
    <row r="47" spans="2:12" s="357" customFormat="1" outlineLevel="1" x14ac:dyDescent="0.3">
      <c r="B47" s="1456" t="s">
        <v>562</v>
      </c>
      <c r="C47" s="1457"/>
      <c r="D47" s="173" t="s">
        <v>563</v>
      </c>
      <c r="E47" s="204">
        <f t="shared" ref="E47" si="10">SUM(G47:J47)</f>
        <v>762</v>
      </c>
      <c r="F47" s="236">
        <f>SUM(F48:F57)</f>
        <v>9</v>
      </c>
      <c r="G47" s="236">
        <f>SUM(G48:G57)</f>
        <v>266</v>
      </c>
      <c r="H47" s="236">
        <f t="shared" ref="H47:J47" si="11">SUM(H48:H57)</f>
        <v>190</v>
      </c>
      <c r="I47" s="236">
        <f t="shared" si="11"/>
        <v>153</v>
      </c>
      <c r="J47" s="236">
        <f t="shared" si="11"/>
        <v>153</v>
      </c>
      <c r="K47" s="356" t="s">
        <v>43</v>
      </c>
      <c r="L47" s="405"/>
    </row>
    <row r="48" spans="2:12" outlineLevel="2" x14ac:dyDescent="0.3">
      <c r="B48" s="358"/>
      <c r="C48" s="359" t="s">
        <v>564</v>
      </c>
      <c r="D48" s="176" t="s">
        <v>565</v>
      </c>
      <c r="E48" s="360">
        <f>SUBTOTAL(9,G48:J48)</f>
        <v>14</v>
      </c>
      <c r="F48" s="360">
        <v>0</v>
      </c>
      <c r="G48" s="360">
        <v>5</v>
      </c>
      <c r="H48" s="360">
        <v>3</v>
      </c>
      <c r="I48" s="360">
        <v>3</v>
      </c>
      <c r="J48" s="360">
        <v>3</v>
      </c>
      <c r="K48" s="361" t="s">
        <v>43</v>
      </c>
      <c r="L48" s="401"/>
    </row>
    <row r="49" spans="2:12" hidden="1" outlineLevel="2" x14ac:dyDescent="0.3">
      <c r="B49" s="358"/>
      <c r="C49" s="359" t="s">
        <v>566</v>
      </c>
      <c r="D49" s="176" t="s">
        <v>567</v>
      </c>
      <c r="E49" s="360">
        <f t="shared" ref="E49:E57" si="12">SUBTOTAL(9,G49:J49)</f>
        <v>0</v>
      </c>
      <c r="F49" s="360"/>
      <c r="G49" s="360">
        <v>0</v>
      </c>
      <c r="H49" s="370">
        <v>0</v>
      </c>
      <c r="I49" s="369">
        <f>13-G49-H49-J49-13</f>
        <v>0</v>
      </c>
      <c r="J49" s="369">
        <v>0</v>
      </c>
      <c r="K49" s="361" t="s">
        <v>43</v>
      </c>
      <c r="L49" s="401"/>
    </row>
    <row r="50" spans="2:12" s="321" customFormat="1" hidden="1" outlineLevel="2" x14ac:dyDescent="0.3">
      <c r="B50" s="181"/>
      <c r="C50" s="179" t="s">
        <v>568</v>
      </c>
      <c r="D50" s="176" t="s">
        <v>569</v>
      </c>
      <c r="E50" s="360">
        <f t="shared" si="12"/>
        <v>0</v>
      </c>
      <c r="F50" s="216"/>
      <c r="G50" s="216"/>
      <c r="H50" s="371">
        <v>0</v>
      </c>
      <c r="I50" s="216"/>
      <c r="J50" s="369">
        <v>0</v>
      </c>
      <c r="K50" s="220" t="s">
        <v>43</v>
      </c>
      <c r="L50" s="404"/>
    </row>
    <row r="51" spans="2:12" outlineLevel="2" x14ac:dyDescent="0.3">
      <c r="B51" s="358"/>
      <c r="C51" s="359" t="s">
        <v>570</v>
      </c>
      <c r="D51" s="176" t="s">
        <v>571</v>
      </c>
      <c r="E51" s="360">
        <f t="shared" si="12"/>
        <v>4</v>
      </c>
      <c r="F51" s="360">
        <v>0</v>
      </c>
      <c r="G51" s="360">
        <v>1</v>
      </c>
      <c r="H51" s="360">
        <v>1</v>
      </c>
      <c r="I51" s="360">
        <v>1</v>
      </c>
      <c r="J51" s="360">
        <v>1</v>
      </c>
      <c r="K51" s="361" t="s">
        <v>43</v>
      </c>
      <c r="L51" s="401"/>
    </row>
    <row r="52" spans="2:12" s="321" customFormat="1" hidden="1" outlineLevel="2" x14ac:dyDescent="0.3">
      <c r="B52" s="181"/>
      <c r="C52" s="179" t="s">
        <v>572</v>
      </c>
      <c r="D52" s="176" t="s">
        <v>573</v>
      </c>
      <c r="E52" s="360">
        <f t="shared" si="12"/>
        <v>0</v>
      </c>
      <c r="F52" s="216"/>
      <c r="G52" s="216"/>
      <c r="H52" s="371">
        <v>0</v>
      </c>
      <c r="I52" s="216"/>
      <c r="J52" s="369">
        <v>0</v>
      </c>
      <c r="K52" s="220" t="s">
        <v>43</v>
      </c>
      <c r="L52" s="404"/>
    </row>
    <row r="53" spans="2:12" s="321" customFormat="1" hidden="1" outlineLevel="2" x14ac:dyDescent="0.3">
      <c r="B53" s="181"/>
      <c r="C53" s="179" t="s">
        <v>574</v>
      </c>
      <c r="D53" s="176" t="s">
        <v>575</v>
      </c>
      <c r="E53" s="360">
        <f t="shared" si="12"/>
        <v>0</v>
      </c>
      <c r="F53" s="216"/>
      <c r="G53" s="216"/>
      <c r="H53" s="371">
        <v>0</v>
      </c>
      <c r="I53" s="216"/>
      <c r="J53" s="369">
        <v>0</v>
      </c>
      <c r="K53" s="220" t="s">
        <v>43</v>
      </c>
      <c r="L53" s="404"/>
    </row>
    <row r="54" spans="2:12" s="321" customFormat="1" hidden="1" outlineLevel="2" x14ac:dyDescent="0.3">
      <c r="B54" s="181"/>
      <c r="C54" s="179" t="s">
        <v>576</v>
      </c>
      <c r="D54" s="176" t="s">
        <v>577</v>
      </c>
      <c r="E54" s="360">
        <f t="shared" si="12"/>
        <v>0</v>
      </c>
      <c r="F54" s="216"/>
      <c r="G54" s="216"/>
      <c r="H54" s="371">
        <v>0</v>
      </c>
      <c r="I54" s="216"/>
      <c r="J54" s="369">
        <v>0</v>
      </c>
      <c r="K54" s="220" t="s">
        <v>43</v>
      </c>
      <c r="L54" s="404"/>
    </row>
    <row r="55" spans="2:12" s="321" customFormat="1" hidden="1" outlineLevel="2" x14ac:dyDescent="0.3">
      <c r="B55" s="181"/>
      <c r="C55" s="179" t="s">
        <v>578</v>
      </c>
      <c r="D55" s="176" t="s">
        <v>579</v>
      </c>
      <c r="E55" s="360">
        <f t="shared" si="12"/>
        <v>0</v>
      </c>
      <c r="F55" s="216"/>
      <c r="G55" s="216"/>
      <c r="H55" s="371">
        <v>0</v>
      </c>
      <c r="I55" s="216"/>
      <c r="J55" s="369">
        <v>0</v>
      </c>
      <c r="K55" s="220" t="s">
        <v>43</v>
      </c>
      <c r="L55" s="404"/>
    </row>
    <row r="56" spans="2:12" outlineLevel="2" x14ac:dyDescent="0.3">
      <c r="B56" s="358"/>
      <c r="C56" s="362" t="s">
        <v>580</v>
      </c>
      <c r="D56" s="176" t="s">
        <v>581</v>
      </c>
      <c r="E56" s="360">
        <f t="shared" si="12"/>
        <v>4</v>
      </c>
      <c r="F56" s="360">
        <v>0</v>
      </c>
      <c r="G56" s="512">
        <v>1</v>
      </c>
      <c r="H56" s="512">
        <v>1</v>
      </c>
      <c r="I56" s="512">
        <v>1</v>
      </c>
      <c r="J56" s="512">
        <v>1</v>
      </c>
      <c r="K56" s="361" t="s">
        <v>43</v>
      </c>
      <c r="L56" s="401"/>
    </row>
    <row r="57" spans="2:12" outlineLevel="2" x14ac:dyDescent="0.3">
      <c r="B57" s="358"/>
      <c r="C57" s="359" t="s">
        <v>582</v>
      </c>
      <c r="D57" s="176" t="s">
        <v>583</v>
      </c>
      <c r="E57" s="360">
        <f t="shared" si="12"/>
        <v>740</v>
      </c>
      <c r="F57" s="360">
        <v>9</v>
      </c>
      <c r="G57" s="513">
        <v>259</v>
      </c>
      <c r="H57" s="513">
        <v>185</v>
      </c>
      <c r="I57" s="513">
        <v>148</v>
      </c>
      <c r="J57" s="513">
        <v>148</v>
      </c>
      <c r="K57" s="361" t="s">
        <v>43</v>
      </c>
      <c r="L57" s="401"/>
    </row>
    <row r="58" spans="2:12" s="323" customFormat="1" hidden="1" outlineLevel="1" x14ac:dyDescent="0.3">
      <c r="B58" s="1458" t="s">
        <v>584</v>
      </c>
      <c r="C58" s="1459"/>
      <c r="D58" s="173" t="s">
        <v>585</v>
      </c>
      <c r="E58" s="223">
        <v>0</v>
      </c>
      <c r="F58" s="223"/>
      <c r="G58" s="171">
        <v>0</v>
      </c>
      <c r="H58" s="373">
        <v>0</v>
      </c>
      <c r="I58" s="171">
        <v>0</v>
      </c>
      <c r="J58" s="171">
        <v>0</v>
      </c>
      <c r="K58" s="215" t="s">
        <v>43</v>
      </c>
      <c r="L58" s="403"/>
    </row>
    <row r="59" spans="2:12" s="323" customFormat="1" hidden="1" outlineLevel="1" collapsed="1" x14ac:dyDescent="0.3">
      <c r="B59" s="1458" t="s">
        <v>586</v>
      </c>
      <c r="C59" s="1459"/>
      <c r="D59" s="173" t="s">
        <v>587</v>
      </c>
      <c r="E59" s="223">
        <v>0</v>
      </c>
      <c r="F59" s="223">
        <f>SUM(F60+F61)</f>
        <v>0</v>
      </c>
      <c r="G59" s="223">
        <f>SUM(G60:G61)</f>
        <v>0</v>
      </c>
      <c r="H59" s="374">
        <v>0</v>
      </c>
      <c r="I59" s="223">
        <v>0</v>
      </c>
      <c r="J59" s="223">
        <f t="shared" ref="J59" si="13">SUM(J60:J61)</f>
        <v>0</v>
      </c>
      <c r="K59" s="215" t="s">
        <v>43</v>
      </c>
      <c r="L59" s="403"/>
    </row>
    <row r="60" spans="2:12" s="321" customFormat="1" hidden="1" outlineLevel="2" x14ac:dyDescent="0.3">
      <c r="B60" s="178"/>
      <c r="C60" s="183" t="s">
        <v>588</v>
      </c>
      <c r="D60" s="176" t="s">
        <v>356</v>
      </c>
      <c r="E60" s="216">
        <v>0</v>
      </c>
      <c r="F60" s="216">
        <v>0</v>
      </c>
      <c r="G60" s="216">
        <v>0</v>
      </c>
      <c r="H60" s="371">
        <v>0</v>
      </c>
      <c r="I60" s="216">
        <v>0</v>
      </c>
      <c r="J60" s="217">
        <v>0</v>
      </c>
      <c r="K60" s="220" t="s">
        <v>43</v>
      </c>
      <c r="L60" s="404"/>
    </row>
    <row r="61" spans="2:12" s="321" customFormat="1" hidden="1" outlineLevel="2" x14ac:dyDescent="0.3">
      <c r="B61" s="178"/>
      <c r="C61" s="183" t="s">
        <v>589</v>
      </c>
      <c r="D61" s="176" t="s">
        <v>590</v>
      </c>
      <c r="E61" s="216">
        <v>0</v>
      </c>
      <c r="F61" s="216">
        <v>0</v>
      </c>
      <c r="G61" s="216">
        <v>0</v>
      </c>
      <c r="H61" s="371">
        <v>0</v>
      </c>
      <c r="I61" s="216">
        <v>0</v>
      </c>
      <c r="J61" s="217">
        <v>0</v>
      </c>
      <c r="K61" s="220" t="s">
        <v>43</v>
      </c>
      <c r="L61" s="404"/>
    </row>
    <row r="62" spans="2:12" s="357" customFormat="1" outlineLevel="1" x14ac:dyDescent="0.3">
      <c r="B62" s="1456" t="s">
        <v>591</v>
      </c>
      <c r="C62" s="1457"/>
      <c r="D62" s="173" t="s">
        <v>592</v>
      </c>
      <c r="E62" s="236">
        <f>SUBTOTAL(9,G62:J62)</f>
        <v>118</v>
      </c>
      <c r="F62" s="236">
        <f>SUM(F63:F66)</f>
        <v>3</v>
      </c>
      <c r="G62" s="236">
        <f t="shared" ref="G62:J62" si="14">SUM(G63:G66)</f>
        <v>45</v>
      </c>
      <c r="H62" s="236">
        <f t="shared" si="14"/>
        <v>28</v>
      </c>
      <c r="I62" s="236">
        <f t="shared" si="14"/>
        <v>25</v>
      </c>
      <c r="J62" s="236">
        <f t="shared" si="14"/>
        <v>20</v>
      </c>
      <c r="K62" s="220" t="s">
        <v>43</v>
      </c>
      <c r="L62" s="405"/>
    </row>
    <row r="63" spans="2:12" outlineLevel="2" x14ac:dyDescent="0.3">
      <c r="B63" s="358"/>
      <c r="C63" s="359" t="s">
        <v>593</v>
      </c>
      <c r="D63" s="176" t="s">
        <v>358</v>
      </c>
      <c r="E63" s="360">
        <f>SUBTOTAL(9,G63:J63)</f>
        <v>8</v>
      </c>
      <c r="F63" s="360">
        <v>0</v>
      </c>
      <c r="G63" s="513">
        <v>2</v>
      </c>
      <c r="H63" s="513">
        <v>2</v>
      </c>
      <c r="I63" s="513">
        <v>2</v>
      </c>
      <c r="J63" s="513">
        <v>2</v>
      </c>
      <c r="K63" s="361" t="s">
        <v>43</v>
      </c>
      <c r="L63" s="401"/>
    </row>
    <row r="64" spans="2:12" outlineLevel="2" x14ac:dyDescent="0.3">
      <c r="B64" s="358"/>
      <c r="C64" s="359" t="s">
        <v>359</v>
      </c>
      <c r="D64" s="176" t="s">
        <v>360</v>
      </c>
      <c r="E64" s="360">
        <f t="shared" ref="E64:E66" si="15">SUBTOTAL(9,G64:J64)</f>
        <v>65</v>
      </c>
      <c r="F64" s="360">
        <v>1</v>
      </c>
      <c r="G64" s="513">
        <v>23</v>
      </c>
      <c r="H64" s="513">
        <v>16</v>
      </c>
      <c r="I64" s="513">
        <v>13</v>
      </c>
      <c r="J64" s="513">
        <v>13</v>
      </c>
      <c r="K64" s="361" t="s">
        <v>43</v>
      </c>
      <c r="L64" s="401"/>
    </row>
    <row r="65" spans="2:12" s="321" customFormat="1" hidden="1" outlineLevel="2" x14ac:dyDescent="0.3">
      <c r="B65" s="181"/>
      <c r="C65" s="179" t="s">
        <v>594</v>
      </c>
      <c r="D65" s="176" t="s">
        <v>595</v>
      </c>
      <c r="E65" s="360">
        <f t="shared" si="15"/>
        <v>0</v>
      </c>
      <c r="F65" s="216"/>
      <c r="G65" s="513"/>
      <c r="H65" s="513">
        <v>0</v>
      </c>
      <c r="I65" s="513"/>
      <c r="J65" s="513">
        <v>0</v>
      </c>
      <c r="K65" s="220" t="s">
        <v>43</v>
      </c>
      <c r="L65" s="404"/>
    </row>
    <row r="66" spans="2:12" outlineLevel="2" x14ac:dyDescent="0.3">
      <c r="B66" s="358"/>
      <c r="C66" s="359" t="s">
        <v>596</v>
      </c>
      <c r="D66" s="176" t="s">
        <v>597</v>
      </c>
      <c r="E66" s="360">
        <f t="shared" si="15"/>
        <v>45</v>
      </c>
      <c r="F66" s="360">
        <v>2</v>
      </c>
      <c r="G66" s="513">
        <v>20</v>
      </c>
      <c r="H66" s="513">
        <v>10</v>
      </c>
      <c r="I66" s="513">
        <v>10</v>
      </c>
      <c r="J66" s="513">
        <v>5</v>
      </c>
      <c r="K66" s="361" t="s">
        <v>43</v>
      </c>
      <c r="L66" s="401"/>
    </row>
    <row r="67" spans="2:12" s="357" customFormat="1" ht="15" customHeight="1" outlineLevel="1" x14ac:dyDescent="0.3">
      <c r="B67" s="1456" t="s">
        <v>598</v>
      </c>
      <c r="C67" s="1457"/>
      <c r="D67" s="173" t="s">
        <v>599</v>
      </c>
      <c r="E67" s="236">
        <f>SUBTOTAL(9,G67:J67)</f>
        <v>46</v>
      </c>
      <c r="F67" s="236">
        <f>SUM(F68:F70)</f>
        <v>0</v>
      </c>
      <c r="G67" s="236">
        <f>SUM(G68:G70)</f>
        <v>14</v>
      </c>
      <c r="H67" s="236">
        <f t="shared" ref="H67:J67" si="16">SUM(H68:H70)</f>
        <v>17</v>
      </c>
      <c r="I67" s="236">
        <f t="shared" si="16"/>
        <v>9</v>
      </c>
      <c r="J67" s="236">
        <f t="shared" si="16"/>
        <v>6</v>
      </c>
      <c r="K67" s="356" t="s">
        <v>43</v>
      </c>
      <c r="L67" s="405"/>
    </row>
    <row r="68" spans="2:12" outlineLevel="2" x14ac:dyDescent="0.3">
      <c r="B68" s="358"/>
      <c r="C68" s="359" t="s">
        <v>600</v>
      </c>
      <c r="D68" s="176" t="s">
        <v>601</v>
      </c>
      <c r="E68" s="360">
        <f>SUBTOTAL(9,G68:J68)</f>
        <v>9</v>
      </c>
      <c r="F68" s="360">
        <v>0</v>
      </c>
      <c r="G68" s="360">
        <v>4</v>
      </c>
      <c r="H68" s="370">
        <v>2</v>
      </c>
      <c r="I68" s="369">
        <v>2</v>
      </c>
      <c r="J68" s="369">
        <v>1</v>
      </c>
      <c r="K68" s="361" t="s">
        <v>43</v>
      </c>
      <c r="L68" s="401"/>
    </row>
    <row r="69" spans="2:12" s="321" customFormat="1" hidden="1" outlineLevel="2" x14ac:dyDescent="0.3">
      <c r="B69" s="181"/>
      <c r="C69" s="179" t="s">
        <v>602</v>
      </c>
      <c r="D69" s="176" t="s">
        <v>603</v>
      </c>
      <c r="E69" s="216"/>
      <c r="F69" s="216"/>
      <c r="G69" s="216"/>
      <c r="H69" s="371">
        <v>0</v>
      </c>
      <c r="I69" s="216"/>
      <c r="J69" s="369">
        <f t="shared" ref="J69:J71" si="17">E69-G69-H69-I69</f>
        <v>0</v>
      </c>
      <c r="K69" s="220" t="s">
        <v>43</v>
      </c>
      <c r="L69" s="404"/>
    </row>
    <row r="70" spans="2:12" outlineLevel="2" x14ac:dyDescent="0.3">
      <c r="B70" s="358"/>
      <c r="C70" s="359" t="s">
        <v>604</v>
      </c>
      <c r="D70" s="176" t="s">
        <v>605</v>
      </c>
      <c r="E70" s="360">
        <f>SUBTOTAL(9,G70:J70)</f>
        <v>37</v>
      </c>
      <c r="F70" s="360">
        <v>0</v>
      </c>
      <c r="G70" s="360">
        <v>10</v>
      </c>
      <c r="H70" s="370">
        <v>15</v>
      </c>
      <c r="I70" s="369">
        <v>7</v>
      </c>
      <c r="J70" s="369">
        <v>5</v>
      </c>
      <c r="K70" s="361" t="s">
        <v>43</v>
      </c>
      <c r="L70" s="401"/>
    </row>
    <row r="71" spans="2:12" s="323" customFormat="1" hidden="1" outlineLevel="1" collapsed="1" x14ac:dyDescent="0.3">
      <c r="B71" s="1458" t="s">
        <v>606</v>
      </c>
      <c r="C71" s="1459"/>
      <c r="D71" s="173" t="s">
        <v>607</v>
      </c>
      <c r="E71" s="223"/>
      <c r="F71" s="223">
        <f>SUM(F72:F73)</f>
        <v>0</v>
      </c>
      <c r="G71" s="223">
        <f>SUM(G72:G73)</f>
        <v>0</v>
      </c>
      <c r="H71" s="223">
        <f>SUM(H72:H73)</f>
        <v>0</v>
      </c>
      <c r="I71" s="223">
        <f>SUM(I72:I73)</f>
        <v>0</v>
      </c>
      <c r="J71" s="223">
        <f t="shared" si="17"/>
        <v>0</v>
      </c>
      <c r="K71" s="215" t="s">
        <v>43</v>
      </c>
      <c r="L71" s="403"/>
    </row>
    <row r="72" spans="2:12" s="321" customFormat="1" hidden="1" outlineLevel="2" x14ac:dyDescent="0.3">
      <c r="B72" s="181"/>
      <c r="C72" s="179" t="s">
        <v>608</v>
      </c>
      <c r="D72" s="176" t="s">
        <v>609</v>
      </c>
      <c r="E72" s="216"/>
      <c r="F72" s="216"/>
      <c r="G72" s="216"/>
      <c r="H72" s="371"/>
      <c r="I72" s="216"/>
      <c r="J72" s="217"/>
      <c r="K72" s="220" t="s">
        <v>43</v>
      </c>
      <c r="L72" s="404"/>
    </row>
    <row r="73" spans="2:12" s="321" customFormat="1" hidden="1" outlineLevel="2" x14ac:dyDescent="0.3">
      <c r="B73" s="181"/>
      <c r="C73" s="179" t="s">
        <v>610</v>
      </c>
      <c r="D73" s="176" t="s">
        <v>611</v>
      </c>
      <c r="E73" s="216"/>
      <c r="F73" s="216"/>
      <c r="G73" s="216"/>
      <c r="H73" s="371"/>
      <c r="I73" s="216"/>
      <c r="J73" s="217"/>
      <c r="K73" s="220" t="s">
        <v>43</v>
      </c>
      <c r="L73" s="404"/>
    </row>
    <row r="74" spans="2:12" s="323" customFormat="1" hidden="1" outlineLevel="1" x14ac:dyDescent="0.3">
      <c r="B74" s="1458" t="s">
        <v>612</v>
      </c>
      <c r="C74" s="1459"/>
      <c r="D74" s="173" t="s">
        <v>613</v>
      </c>
      <c r="E74" s="223"/>
      <c r="F74" s="223"/>
      <c r="G74" s="223"/>
      <c r="H74" s="374"/>
      <c r="I74" s="223"/>
      <c r="J74" s="224"/>
      <c r="K74" s="215" t="s">
        <v>43</v>
      </c>
      <c r="L74" s="403"/>
    </row>
    <row r="75" spans="2:12" s="323" customFormat="1" hidden="1" outlineLevel="1" x14ac:dyDescent="0.3">
      <c r="B75" s="1458" t="s">
        <v>614</v>
      </c>
      <c r="C75" s="1459"/>
      <c r="D75" s="173" t="s">
        <v>615</v>
      </c>
      <c r="E75" s="223"/>
      <c r="F75" s="223"/>
      <c r="G75" s="223"/>
      <c r="H75" s="374"/>
      <c r="I75" s="223"/>
      <c r="J75" s="224"/>
      <c r="K75" s="215" t="s">
        <v>43</v>
      </c>
      <c r="L75" s="403"/>
    </row>
    <row r="76" spans="2:12" s="323" customFormat="1" hidden="1" outlineLevel="1" x14ac:dyDescent="0.3">
      <c r="B76" s="1458" t="s">
        <v>616</v>
      </c>
      <c r="C76" s="1459"/>
      <c r="D76" s="173" t="s">
        <v>617</v>
      </c>
      <c r="E76" s="223"/>
      <c r="F76" s="223"/>
      <c r="G76" s="223"/>
      <c r="H76" s="374"/>
      <c r="I76" s="223"/>
      <c r="J76" s="224"/>
      <c r="K76" s="215" t="s">
        <v>43</v>
      </c>
      <c r="L76" s="403"/>
    </row>
    <row r="77" spans="2:12" s="323" customFormat="1" hidden="1" outlineLevel="1" x14ac:dyDescent="0.3">
      <c r="B77" s="1458" t="s">
        <v>618</v>
      </c>
      <c r="C77" s="1459"/>
      <c r="D77" s="173" t="s">
        <v>619</v>
      </c>
      <c r="E77" s="223"/>
      <c r="F77" s="223"/>
      <c r="G77" s="223"/>
      <c r="H77" s="374"/>
      <c r="I77" s="223"/>
      <c r="J77" s="224"/>
      <c r="K77" s="215" t="s">
        <v>43</v>
      </c>
      <c r="L77" s="403"/>
    </row>
    <row r="78" spans="2:12" s="357" customFormat="1" outlineLevel="1" x14ac:dyDescent="0.3">
      <c r="B78" s="1456" t="s">
        <v>620</v>
      </c>
      <c r="C78" s="1457"/>
      <c r="D78" s="173" t="s">
        <v>621</v>
      </c>
      <c r="E78" s="236">
        <f>SUBTOTAL(9,G78:J78)</f>
        <v>22</v>
      </c>
      <c r="F78" s="236">
        <v>0</v>
      </c>
      <c r="G78" s="236">
        <v>6</v>
      </c>
      <c r="H78" s="236">
        <v>6</v>
      </c>
      <c r="I78" s="236">
        <v>6</v>
      </c>
      <c r="J78" s="236">
        <v>4</v>
      </c>
      <c r="K78" s="356" t="s">
        <v>43</v>
      </c>
      <c r="L78" s="405"/>
    </row>
    <row r="79" spans="2:12" s="323" customFormat="1" hidden="1" outlineLevel="1" x14ac:dyDescent="0.3">
      <c r="B79" s="1458" t="s">
        <v>622</v>
      </c>
      <c r="C79" s="1459"/>
      <c r="D79" s="173" t="s">
        <v>623</v>
      </c>
      <c r="E79" s="223"/>
      <c r="F79" s="223"/>
      <c r="G79" s="223"/>
      <c r="H79" s="374"/>
      <c r="I79" s="223"/>
      <c r="J79" s="223"/>
      <c r="K79" s="215" t="s">
        <v>43</v>
      </c>
      <c r="L79" s="403"/>
    </row>
    <row r="80" spans="2:12" s="323" customFormat="1" ht="15" hidden="1" customHeight="1" outlineLevel="1" x14ac:dyDescent="0.3">
      <c r="B80" s="1458" t="s">
        <v>624</v>
      </c>
      <c r="C80" s="1459"/>
      <c r="D80" s="173" t="s">
        <v>625</v>
      </c>
      <c r="E80" s="223"/>
      <c r="F80" s="223"/>
      <c r="G80" s="223"/>
      <c r="H80" s="374"/>
      <c r="I80" s="223"/>
      <c r="J80" s="224"/>
      <c r="K80" s="215" t="s">
        <v>43</v>
      </c>
      <c r="L80" s="403"/>
    </row>
    <row r="81" spans="2:12" s="323" customFormat="1" hidden="1" outlineLevel="1" x14ac:dyDescent="0.3">
      <c r="B81" s="1458" t="s">
        <v>626</v>
      </c>
      <c r="C81" s="1459"/>
      <c r="D81" s="173" t="s">
        <v>627</v>
      </c>
      <c r="E81" s="223"/>
      <c r="F81" s="223"/>
      <c r="G81" s="223"/>
      <c r="H81" s="374"/>
      <c r="I81" s="223"/>
      <c r="J81" s="224"/>
      <c r="K81" s="215" t="s">
        <v>43</v>
      </c>
      <c r="L81" s="403"/>
    </row>
    <row r="82" spans="2:12" s="323" customFormat="1" hidden="1" outlineLevel="1" x14ac:dyDescent="0.3">
      <c r="B82" s="1458" t="s">
        <v>628</v>
      </c>
      <c r="C82" s="1459"/>
      <c r="D82" s="173" t="s">
        <v>629</v>
      </c>
      <c r="E82" s="223"/>
      <c r="F82" s="223"/>
      <c r="G82" s="223"/>
      <c r="H82" s="374"/>
      <c r="I82" s="223"/>
      <c r="J82" s="224"/>
      <c r="K82" s="215" t="s">
        <v>43</v>
      </c>
      <c r="L82" s="403"/>
    </row>
    <row r="83" spans="2:12" s="323" customFormat="1" ht="30" hidden="1" customHeight="1" outlineLevel="1" x14ac:dyDescent="0.3">
      <c r="B83" s="1433" t="s">
        <v>630</v>
      </c>
      <c r="C83" s="1434"/>
      <c r="D83" s="173" t="s">
        <v>631</v>
      </c>
      <c r="E83" s="223"/>
      <c r="F83" s="223"/>
      <c r="G83" s="223"/>
      <c r="H83" s="374"/>
      <c r="I83" s="223"/>
      <c r="J83" s="224"/>
      <c r="K83" s="215" t="s">
        <v>43</v>
      </c>
      <c r="L83" s="403"/>
    </row>
    <row r="84" spans="2:12" s="323" customFormat="1" ht="25.5" hidden="1" customHeight="1" outlineLevel="1" x14ac:dyDescent="0.3">
      <c r="B84" s="1458" t="s">
        <v>632</v>
      </c>
      <c r="C84" s="1459"/>
      <c r="D84" s="173" t="s">
        <v>633</v>
      </c>
      <c r="E84" s="223"/>
      <c r="F84" s="223"/>
      <c r="G84" s="223"/>
      <c r="H84" s="374"/>
      <c r="I84" s="223"/>
      <c r="J84" s="224"/>
      <c r="K84" s="215" t="s">
        <v>43</v>
      </c>
      <c r="L84" s="403"/>
    </row>
    <row r="85" spans="2:12" s="323" customFormat="1" hidden="1" outlineLevel="1" x14ac:dyDescent="0.3">
      <c r="B85" s="1458" t="s">
        <v>634</v>
      </c>
      <c r="C85" s="1459"/>
      <c r="D85" s="173" t="s">
        <v>635</v>
      </c>
      <c r="E85" s="223"/>
      <c r="F85" s="223"/>
      <c r="G85" s="223"/>
      <c r="H85" s="374"/>
      <c r="I85" s="223"/>
      <c r="J85" s="224"/>
      <c r="K85" s="215" t="s">
        <v>43</v>
      </c>
      <c r="L85" s="403"/>
    </row>
    <row r="86" spans="2:12" s="323" customFormat="1" hidden="1" outlineLevel="1" x14ac:dyDescent="0.3">
      <c r="B86" s="1458" t="s">
        <v>636</v>
      </c>
      <c r="C86" s="1459"/>
      <c r="D86" s="173" t="s">
        <v>637</v>
      </c>
      <c r="E86" s="223"/>
      <c r="F86" s="223"/>
      <c r="G86" s="223"/>
      <c r="H86" s="374"/>
      <c r="I86" s="223"/>
      <c r="J86" s="224"/>
      <c r="K86" s="215" t="s">
        <v>43</v>
      </c>
      <c r="L86" s="403"/>
    </row>
    <row r="87" spans="2:12" s="323" customFormat="1" hidden="1" outlineLevel="1" x14ac:dyDescent="0.3">
      <c r="B87" s="1458" t="s">
        <v>638</v>
      </c>
      <c r="C87" s="1459"/>
      <c r="D87" s="173" t="s">
        <v>639</v>
      </c>
      <c r="E87" s="223"/>
      <c r="F87" s="223"/>
      <c r="G87" s="223"/>
      <c r="H87" s="374"/>
      <c r="I87" s="223"/>
      <c r="J87" s="224"/>
      <c r="K87" s="215" t="s">
        <v>43</v>
      </c>
      <c r="L87" s="403"/>
    </row>
    <row r="88" spans="2:12" s="323" customFormat="1" ht="24.75" hidden="1" customHeight="1" outlineLevel="1" collapsed="1" x14ac:dyDescent="0.3">
      <c r="B88" s="1433" t="s">
        <v>640</v>
      </c>
      <c r="C88" s="1434"/>
      <c r="D88" s="173" t="s">
        <v>641</v>
      </c>
      <c r="E88" s="223"/>
      <c r="F88" s="223"/>
      <c r="G88" s="223"/>
      <c r="H88" s="374"/>
      <c r="I88" s="223"/>
      <c r="J88" s="224"/>
      <c r="K88" s="215" t="s">
        <v>43</v>
      </c>
      <c r="L88" s="403"/>
    </row>
    <row r="89" spans="2:12" s="321" customFormat="1" hidden="1" outlineLevel="2" x14ac:dyDescent="0.3">
      <c r="B89" s="178"/>
      <c r="C89" s="179" t="s">
        <v>642</v>
      </c>
      <c r="D89" s="176" t="s">
        <v>643</v>
      </c>
      <c r="E89" s="216"/>
      <c r="F89" s="216"/>
      <c r="G89" s="216"/>
      <c r="H89" s="371"/>
      <c r="I89" s="216"/>
      <c r="J89" s="217"/>
      <c r="K89" s="220" t="s">
        <v>43</v>
      </c>
      <c r="L89" s="404"/>
    </row>
    <row r="90" spans="2:12" s="321" customFormat="1" hidden="1" outlineLevel="2" x14ac:dyDescent="0.3">
      <c r="B90" s="178"/>
      <c r="C90" s="179" t="s">
        <v>644</v>
      </c>
      <c r="D90" s="176" t="s">
        <v>645</v>
      </c>
      <c r="E90" s="216"/>
      <c r="F90" s="216"/>
      <c r="G90" s="216"/>
      <c r="H90" s="371"/>
      <c r="I90" s="216"/>
      <c r="J90" s="217"/>
      <c r="K90" s="220" t="s">
        <v>43</v>
      </c>
      <c r="L90" s="404"/>
    </row>
    <row r="91" spans="2:12" s="321" customFormat="1" ht="25.5" hidden="1" customHeight="1" outlineLevel="1" x14ac:dyDescent="0.3">
      <c r="B91" s="1464" t="s">
        <v>646</v>
      </c>
      <c r="C91" s="1465"/>
      <c r="D91" s="173" t="s">
        <v>647</v>
      </c>
      <c r="E91" s="208"/>
      <c r="F91" s="208"/>
      <c r="G91" s="208"/>
      <c r="H91" s="375"/>
      <c r="I91" s="208"/>
      <c r="J91" s="225"/>
      <c r="K91" s="220" t="s">
        <v>43</v>
      </c>
      <c r="L91" s="404"/>
    </row>
    <row r="92" spans="2:12" s="321" customFormat="1" hidden="1" outlineLevel="1" x14ac:dyDescent="0.3">
      <c r="B92" s="1458" t="s">
        <v>648</v>
      </c>
      <c r="C92" s="1459"/>
      <c r="D92" s="173" t="s">
        <v>649</v>
      </c>
      <c r="E92" s="208"/>
      <c r="F92" s="208"/>
      <c r="G92" s="208"/>
      <c r="H92" s="375"/>
      <c r="I92" s="208"/>
      <c r="J92" s="225"/>
      <c r="K92" s="220" t="s">
        <v>43</v>
      </c>
      <c r="L92" s="404"/>
    </row>
    <row r="93" spans="2:12" ht="39.75" customHeight="1" outlineLevel="1" x14ac:dyDescent="0.3">
      <c r="B93" s="1456" t="s">
        <v>650</v>
      </c>
      <c r="C93" s="1457"/>
      <c r="D93" s="173" t="s">
        <v>651</v>
      </c>
      <c r="E93" s="236">
        <f>SUBTOTAL(9,G93:J93)</f>
        <v>24</v>
      </c>
      <c r="F93" s="236">
        <f>SUM(F94:F101)</f>
        <v>0</v>
      </c>
      <c r="G93" s="236">
        <f>SUM(G94:G101)</f>
        <v>6</v>
      </c>
      <c r="H93" s="236">
        <f>SUM(H94:H101)</f>
        <v>6</v>
      </c>
      <c r="I93" s="236">
        <f>SUM(I94:I101)</f>
        <v>6</v>
      </c>
      <c r="J93" s="236">
        <f t="shared" ref="J93" si="18">SUM(J94:J101)</f>
        <v>6</v>
      </c>
      <c r="K93" s="361" t="s">
        <v>43</v>
      </c>
      <c r="L93" s="401"/>
    </row>
    <row r="94" spans="2:12" s="321" customFormat="1" hidden="1" outlineLevel="2" x14ac:dyDescent="0.3">
      <c r="B94" s="178"/>
      <c r="C94" s="179" t="s">
        <v>652</v>
      </c>
      <c r="D94" s="176" t="s">
        <v>653</v>
      </c>
      <c r="E94" s="216"/>
      <c r="F94" s="216"/>
      <c r="G94" s="171"/>
      <c r="H94" s="373"/>
      <c r="I94" s="171"/>
      <c r="J94" s="171"/>
      <c r="K94" s="220" t="s">
        <v>43</v>
      </c>
      <c r="L94" s="404"/>
    </row>
    <row r="95" spans="2:12" s="321" customFormat="1" hidden="1" outlineLevel="2" x14ac:dyDescent="0.3">
      <c r="B95" s="181"/>
      <c r="C95" s="179" t="s">
        <v>654</v>
      </c>
      <c r="D95" s="176" t="s">
        <v>655</v>
      </c>
      <c r="E95" s="216"/>
      <c r="F95" s="216"/>
      <c r="G95" s="171"/>
      <c r="H95" s="373"/>
      <c r="I95" s="171"/>
      <c r="J95" s="171"/>
      <c r="K95" s="220" t="s">
        <v>43</v>
      </c>
      <c r="L95" s="404"/>
    </row>
    <row r="96" spans="2:12" s="321" customFormat="1" hidden="1" outlineLevel="2" x14ac:dyDescent="0.3">
      <c r="B96" s="181"/>
      <c r="C96" s="179" t="s">
        <v>656</v>
      </c>
      <c r="D96" s="176" t="s">
        <v>657</v>
      </c>
      <c r="E96" s="216"/>
      <c r="F96" s="216"/>
      <c r="G96" s="216"/>
      <c r="H96" s="371"/>
      <c r="I96" s="216"/>
      <c r="J96" s="217"/>
      <c r="K96" s="220" t="s">
        <v>43</v>
      </c>
      <c r="L96" s="404"/>
    </row>
    <row r="97" spans="2:12" s="321" customFormat="1" hidden="1" outlineLevel="2" x14ac:dyDescent="0.3">
      <c r="B97" s="181"/>
      <c r="C97" s="179" t="s">
        <v>658</v>
      </c>
      <c r="D97" s="176" t="s">
        <v>659</v>
      </c>
      <c r="E97" s="216"/>
      <c r="F97" s="216"/>
      <c r="G97" s="216"/>
      <c r="H97" s="371"/>
      <c r="I97" s="216"/>
      <c r="J97" s="217"/>
      <c r="K97" s="220" t="s">
        <v>43</v>
      </c>
      <c r="L97" s="404"/>
    </row>
    <row r="98" spans="2:12" s="321" customFormat="1" hidden="1" outlineLevel="2" x14ac:dyDescent="0.3">
      <c r="B98" s="181"/>
      <c r="C98" s="179" t="s">
        <v>660</v>
      </c>
      <c r="D98" s="176" t="s">
        <v>661</v>
      </c>
      <c r="E98" s="216"/>
      <c r="F98" s="216"/>
      <c r="G98" s="216"/>
      <c r="H98" s="371"/>
      <c r="I98" s="216"/>
      <c r="J98" s="217"/>
      <c r="K98" s="220" t="s">
        <v>43</v>
      </c>
      <c r="L98" s="404"/>
    </row>
    <row r="99" spans="2:12" s="321" customFormat="1" hidden="1" outlineLevel="2" x14ac:dyDescent="0.3">
      <c r="B99" s="181"/>
      <c r="C99" s="179" t="s">
        <v>662</v>
      </c>
      <c r="D99" s="176" t="s">
        <v>663</v>
      </c>
      <c r="E99" s="216"/>
      <c r="F99" s="216"/>
      <c r="G99" s="216"/>
      <c r="H99" s="371"/>
      <c r="I99" s="216"/>
      <c r="J99" s="217"/>
      <c r="K99" s="220" t="s">
        <v>43</v>
      </c>
      <c r="L99" s="404"/>
    </row>
    <row r="100" spans="2:12" s="321" customFormat="1" hidden="1" outlineLevel="2" x14ac:dyDescent="0.3">
      <c r="B100" s="181"/>
      <c r="C100" s="179" t="s">
        <v>664</v>
      </c>
      <c r="D100" s="176" t="s">
        <v>665</v>
      </c>
      <c r="E100" s="216"/>
      <c r="F100" s="216"/>
      <c r="G100" s="216"/>
      <c r="H100" s="371"/>
      <c r="I100" s="216"/>
      <c r="J100" s="217"/>
      <c r="K100" s="220" t="s">
        <v>43</v>
      </c>
      <c r="L100" s="404"/>
    </row>
    <row r="101" spans="2:12" outlineLevel="2" x14ac:dyDescent="0.3">
      <c r="B101" s="191"/>
      <c r="C101" s="359" t="s">
        <v>666</v>
      </c>
      <c r="D101" s="176" t="s">
        <v>667</v>
      </c>
      <c r="E101" s="360">
        <f>SUBTOTAL(9,G101:J101)</f>
        <v>24</v>
      </c>
      <c r="F101" s="360">
        <v>0</v>
      </c>
      <c r="G101" s="363">
        <v>6</v>
      </c>
      <c r="H101" s="372">
        <v>6</v>
      </c>
      <c r="I101" s="369">
        <v>6</v>
      </c>
      <c r="J101" s="369">
        <v>6</v>
      </c>
      <c r="K101" s="361" t="s">
        <v>43</v>
      </c>
      <c r="L101" s="401"/>
    </row>
    <row r="102" spans="2:12" s="202" customFormat="1" hidden="1" collapsed="1" x14ac:dyDescent="0.3">
      <c r="B102" s="1431" t="s">
        <v>932</v>
      </c>
      <c r="C102" s="1432"/>
      <c r="D102" s="173" t="s">
        <v>933</v>
      </c>
      <c r="E102" s="208">
        <f t="shared" ref="E102:E140" si="19">SUM(G102:J102)</f>
        <v>0</v>
      </c>
      <c r="F102" s="212"/>
      <c r="G102" s="212"/>
      <c r="H102" s="212"/>
      <c r="I102" s="212"/>
      <c r="J102" s="226"/>
      <c r="K102" s="213"/>
      <c r="L102" s="202">
        <v>0</v>
      </c>
    </row>
    <row r="103" spans="2:12" s="321" customFormat="1" hidden="1" outlineLevel="1" x14ac:dyDescent="0.3">
      <c r="B103" s="1458" t="s">
        <v>668</v>
      </c>
      <c r="C103" s="1459"/>
      <c r="D103" s="173" t="s">
        <v>669</v>
      </c>
      <c r="E103" s="223">
        <f t="shared" si="19"/>
        <v>0</v>
      </c>
      <c r="F103" s="223">
        <f>SUM(F104:F105)</f>
        <v>0</v>
      </c>
      <c r="G103" s="223">
        <f>SUM(G104:G105)</f>
        <v>0</v>
      </c>
      <c r="H103" s="223">
        <f t="shared" ref="H103:J103" si="20">SUM(H104:H105)</f>
        <v>0</v>
      </c>
      <c r="I103" s="223">
        <f t="shared" si="20"/>
        <v>0</v>
      </c>
      <c r="J103" s="223">
        <f t="shared" si="20"/>
        <v>0</v>
      </c>
      <c r="K103" s="220" t="s">
        <v>43</v>
      </c>
      <c r="L103" s="404"/>
    </row>
    <row r="104" spans="2:12" s="321" customFormat="1" ht="15" hidden="1" outlineLevel="2" x14ac:dyDescent="0.3">
      <c r="B104" s="178"/>
      <c r="C104" s="184" t="s">
        <v>670</v>
      </c>
      <c r="D104" s="185" t="s">
        <v>671</v>
      </c>
      <c r="E104" s="208">
        <f t="shared" si="19"/>
        <v>0</v>
      </c>
      <c r="F104" s="208"/>
      <c r="G104" s="208"/>
      <c r="H104" s="208"/>
      <c r="I104" s="208"/>
      <c r="J104" s="225"/>
      <c r="K104" s="220" t="s">
        <v>43</v>
      </c>
      <c r="L104" s="404"/>
    </row>
    <row r="105" spans="2:12" s="321" customFormat="1" ht="15" hidden="1" outlineLevel="2" x14ac:dyDescent="0.3">
      <c r="B105" s="178"/>
      <c r="C105" s="184" t="s">
        <v>672</v>
      </c>
      <c r="D105" s="185" t="s">
        <v>673</v>
      </c>
      <c r="E105" s="208">
        <f t="shared" si="19"/>
        <v>0</v>
      </c>
      <c r="F105" s="208"/>
      <c r="G105" s="208"/>
      <c r="H105" s="208"/>
      <c r="I105" s="208"/>
      <c r="J105" s="225"/>
      <c r="K105" s="220" t="s">
        <v>43</v>
      </c>
      <c r="L105" s="404"/>
    </row>
    <row r="106" spans="2:12" s="321" customFormat="1" ht="31.5" hidden="1" customHeight="1" outlineLevel="1" x14ac:dyDescent="0.3">
      <c r="B106" s="1458" t="s">
        <v>674</v>
      </c>
      <c r="C106" s="1459"/>
      <c r="D106" s="173" t="s">
        <v>675</v>
      </c>
      <c r="E106" s="223">
        <f t="shared" si="19"/>
        <v>0</v>
      </c>
      <c r="F106" s="223">
        <f>SUM(F107:F110)</f>
        <v>0</v>
      </c>
      <c r="G106" s="223">
        <f t="shared" ref="G106:J106" si="21">SUM(G107:G110)</f>
        <v>0</v>
      </c>
      <c r="H106" s="223">
        <f t="shared" si="21"/>
        <v>0</v>
      </c>
      <c r="I106" s="223">
        <f t="shared" si="21"/>
        <v>0</v>
      </c>
      <c r="J106" s="223">
        <f t="shared" si="21"/>
        <v>0</v>
      </c>
      <c r="K106" s="220" t="s">
        <v>43</v>
      </c>
      <c r="L106" s="404"/>
    </row>
    <row r="107" spans="2:12" s="321" customFormat="1" ht="15" hidden="1" outlineLevel="2" x14ac:dyDescent="0.3">
      <c r="B107" s="174"/>
      <c r="C107" s="184" t="s">
        <v>676</v>
      </c>
      <c r="D107" s="185" t="s">
        <v>677</v>
      </c>
      <c r="E107" s="208">
        <f t="shared" si="19"/>
        <v>0</v>
      </c>
      <c r="F107" s="208"/>
      <c r="G107" s="208"/>
      <c r="H107" s="208"/>
      <c r="I107" s="208"/>
      <c r="J107" s="225"/>
      <c r="K107" s="220" t="s">
        <v>43</v>
      </c>
      <c r="L107" s="404"/>
    </row>
    <row r="108" spans="2:12" s="321" customFormat="1" ht="15" hidden="1" outlineLevel="2" x14ac:dyDescent="0.3">
      <c r="B108" s="178"/>
      <c r="C108" s="186" t="s">
        <v>678</v>
      </c>
      <c r="D108" s="185" t="s">
        <v>679</v>
      </c>
      <c r="E108" s="208">
        <f t="shared" si="19"/>
        <v>0</v>
      </c>
      <c r="F108" s="208"/>
      <c r="G108" s="208"/>
      <c r="H108" s="208"/>
      <c r="I108" s="208"/>
      <c r="J108" s="225"/>
      <c r="K108" s="220" t="s">
        <v>43</v>
      </c>
      <c r="L108" s="404"/>
    </row>
    <row r="109" spans="2:12" s="321" customFormat="1" ht="15" hidden="1" outlineLevel="2" x14ac:dyDescent="0.3">
      <c r="B109" s="178"/>
      <c r="C109" s="187" t="s">
        <v>680</v>
      </c>
      <c r="D109" s="185" t="s">
        <v>681</v>
      </c>
      <c r="E109" s="208">
        <f t="shared" si="19"/>
        <v>0</v>
      </c>
      <c r="F109" s="208"/>
      <c r="G109" s="208"/>
      <c r="H109" s="208"/>
      <c r="I109" s="208"/>
      <c r="J109" s="225"/>
      <c r="K109" s="220" t="s">
        <v>43</v>
      </c>
      <c r="L109" s="404"/>
    </row>
    <row r="110" spans="2:12" s="321" customFormat="1" ht="15" hidden="1" outlineLevel="2" x14ac:dyDescent="0.3">
      <c r="B110" s="178"/>
      <c r="C110" s="187" t="s">
        <v>682</v>
      </c>
      <c r="D110" s="185" t="s">
        <v>683</v>
      </c>
      <c r="E110" s="208">
        <f t="shared" si="19"/>
        <v>0</v>
      </c>
      <c r="F110" s="208"/>
      <c r="G110" s="208"/>
      <c r="H110" s="208"/>
      <c r="I110" s="208"/>
      <c r="J110" s="225"/>
      <c r="K110" s="220" t="s">
        <v>43</v>
      </c>
      <c r="L110" s="404"/>
    </row>
    <row r="111" spans="2:12" s="321" customFormat="1" hidden="1" outlineLevel="1" x14ac:dyDescent="0.3">
      <c r="B111" s="1458" t="s">
        <v>684</v>
      </c>
      <c r="C111" s="1459"/>
      <c r="D111" s="173" t="s">
        <v>685</v>
      </c>
      <c r="E111" s="223">
        <f t="shared" si="19"/>
        <v>0</v>
      </c>
      <c r="F111" s="223">
        <f>SUM(F112:F115)</f>
        <v>0</v>
      </c>
      <c r="G111" s="223">
        <f t="shared" ref="G111:J111" si="22">SUM(G112:G115)</f>
        <v>0</v>
      </c>
      <c r="H111" s="223">
        <f t="shared" si="22"/>
        <v>0</v>
      </c>
      <c r="I111" s="223">
        <f t="shared" si="22"/>
        <v>0</v>
      </c>
      <c r="J111" s="223">
        <f t="shared" si="22"/>
        <v>0</v>
      </c>
      <c r="K111" s="220" t="s">
        <v>43</v>
      </c>
      <c r="L111" s="404"/>
    </row>
    <row r="112" spans="2:12" s="321" customFormat="1" ht="15" hidden="1" outlineLevel="2" x14ac:dyDescent="0.3">
      <c r="B112" s="188"/>
      <c r="C112" s="184" t="s">
        <v>686</v>
      </c>
      <c r="D112" s="185" t="s">
        <v>687</v>
      </c>
      <c r="E112" s="208">
        <f t="shared" si="19"/>
        <v>0</v>
      </c>
      <c r="F112" s="208"/>
      <c r="G112" s="208"/>
      <c r="H112" s="208"/>
      <c r="I112" s="208"/>
      <c r="J112" s="225"/>
      <c r="K112" s="220" t="s">
        <v>43</v>
      </c>
      <c r="L112" s="404"/>
    </row>
    <row r="113" spans="2:12" s="321" customFormat="1" ht="15" hidden="1" outlineLevel="2" x14ac:dyDescent="0.3">
      <c r="B113" s="178"/>
      <c r="C113" s="184" t="s">
        <v>688</v>
      </c>
      <c r="D113" s="185" t="s">
        <v>689</v>
      </c>
      <c r="E113" s="208">
        <f t="shared" si="19"/>
        <v>0</v>
      </c>
      <c r="F113" s="208"/>
      <c r="G113" s="208"/>
      <c r="H113" s="208"/>
      <c r="I113" s="208"/>
      <c r="J113" s="225"/>
      <c r="K113" s="220" t="s">
        <v>43</v>
      </c>
      <c r="L113" s="404"/>
    </row>
    <row r="114" spans="2:12" s="321" customFormat="1" ht="19.5" hidden="1" customHeight="1" outlineLevel="2" x14ac:dyDescent="0.3">
      <c r="B114" s="178"/>
      <c r="C114" s="186" t="s">
        <v>690</v>
      </c>
      <c r="D114" s="185" t="s">
        <v>691</v>
      </c>
      <c r="E114" s="208">
        <f t="shared" si="19"/>
        <v>0</v>
      </c>
      <c r="F114" s="208"/>
      <c r="G114" s="208"/>
      <c r="H114" s="208"/>
      <c r="I114" s="208"/>
      <c r="J114" s="225"/>
      <c r="K114" s="220" t="s">
        <v>43</v>
      </c>
      <c r="L114" s="404"/>
    </row>
    <row r="115" spans="2:12" s="321" customFormat="1" ht="15" hidden="1" outlineLevel="2" x14ac:dyDescent="0.3">
      <c r="B115" s="178"/>
      <c r="C115" s="186" t="s">
        <v>692</v>
      </c>
      <c r="D115" s="185" t="s">
        <v>693</v>
      </c>
      <c r="E115" s="208">
        <f t="shared" si="19"/>
        <v>0</v>
      </c>
      <c r="F115" s="208"/>
      <c r="G115" s="208"/>
      <c r="H115" s="208"/>
      <c r="I115" s="208"/>
      <c r="J115" s="225"/>
      <c r="K115" s="220" t="s">
        <v>43</v>
      </c>
      <c r="L115" s="404"/>
    </row>
    <row r="116" spans="2:12" s="202" customFormat="1" hidden="1" collapsed="1" x14ac:dyDescent="0.3">
      <c r="B116" s="1431" t="s">
        <v>934</v>
      </c>
      <c r="C116" s="1432"/>
      <c r="D116" s="173" t="s">
        <v>935</v>
      </c>
      <c r="E116" s="223">
        <f t="shared" si="19"/>
        <v>0</v>
      </c>
      <c r="F116" s="223">
        <v>0</v>
      </c>
      <c r="G116" s="223">
        <f t="shared" ref="G116:J116" si="23">SUM(G117:G119)</f>
        <v>0</v>
      </c>
      <c r="H116" s="223">
        <f t="shared" si="23"/>
        <v>0</v>
      </c>
      <c r="I116" s="223">
        <f t="shared" si="23"/>
        <v>0</v>
      </c>
      <c r="J116" s="223">
        <f t="shared" si="23"/>
        <v>0</v>
      </c>
      <c r="K116" s="213"/>
      <c r="L116" s="202">
        <v>0</v>
      </c>
    </row>
    <row r="117" spans="2:12" s="321" customFormat="1" ht="15" hidden="1" outlineLevel="1" x14ac:dyDescent="0.3">
      <c r="B117" s="178"/>
      <c r="C117" s="227" t="s">
        <v>694</v>
      </c>
      <c r="D117" s="228" t="s">
        <v>695</v>
      </c>
      <c r="E117" s="208">
        <f t="shared" si="19"/>
        <v>0</v>
      </c>
      <c r="F117" s="208"/>
      <c r="G117" s="208"/>
      <c r="H117" s="208"/>
      <c r="I117" s="208"/>
      <c r="J117" s="225"/>
      <c r="K117" s="220" t="s">
        <v>43</v>
      </c>
      <c r="L117" s="404"/>
    </row>
    <row r="118" spans="2:12" s="321" customFormat="1" ht="15" hidden="1" outlineLevel="1" x14ac:dyDescent="0.3">
      <c r="B118" s="178"/>
      <c r="C118" s="229" t="s">
        <v>696</v>
      </c>
      <c r="D118" s="228" t="s">
        <v>697</v>
      </c>
      <c r="E118" s="208">
        <f t="shared" si="19"/>
        <v>0</v>
      </c>
      <c r="F118" s="208"/>
      <c r="G118" s="208"/>
      <c r="H118" s="208"/>
      <c r="I118" s="208"/>
      <c r="J118" s="225"/>
      <c r="K118" s="220" t="s">
        <v>43</v>
      </c>
      <c r="L118" s="404"/>
    </row>
    <row r="119" spans="2:12" s="321" customFormat="1" ht="15" hidden="1" outlineLevel="1" x14ac:dyDescent="0.3">
      <c r="B119" s="178"/>
      <c r="C119" s="230" t="s">
        <v>698</v>
      </c>
      <c r="D119" s="228" t="s">
        <v>699</v>
      </c>
      <c r="E119" s="208">
        <f t="shared" si="19"/>
        <v>0</v>
      </c>
      <c r="F119" s="208"/>
      <c r="G119" s="208"/>
      <c r="H119" s="208"/>
      <c r="I119" s="208"/>
      <c r="J119" s="225"/>
      <c r="K119" s="220" t="s">
        <v>43</v>
      </c>
      <c r="L119" s="404"/>
    </row>
    <row r="120" spans="2:12" s="202" customFormat="1" hidden="1" collapsed="1" x14ac:dyDescent="0.3">
      <c r="B120" s="1431" t="s">
        <v>936</v>
      </c>
      <c r="C120" s="1432"/>
      <c r="D120" s="173" t="s">
        <v>937</v>
      </c>
      <c r="E120" s="223">
        <f t="shared" si="19"/>
        <v>0</v>
      </c>
      <c r="F120" s="223">
        <f>F121</f>
        <v>0</v>
      </c>
      <c r="G120" s="223">
        <f t="shared" ref="G120:J120" si="24">G121</f>
        <v>0</v>
      </c>
      <c r="H120" s="223">
        <f t="shared" si="24"/>
        <v>0</v>
      </c>
      <c r="I120" s="223">
        <f t="shared" si="24"/>
        <v>0</v>
      </c>
      <c r="J120" s="223">
        <f t="shared" si="24"/>
        <v>0</v>
      </c>
      <c r="K120" s="209"/>
      <c r="L120" s="202">
        <v>0</v>
      </c>
    </row>
    <row r="121" spans="2:12" s="321" customFormat="1" hidden="1" outlineLevel="1" x14ac:dyDescent="0.3">
      <c r="B121" s="1458" t="s">
        <v>700</v>
      </c>
      <c r="C121" s="1459"/>
      <c r="D121" s="173" t="s">
        <v>701</v>
      </c>
      <c r="E121" s="208">
        <f t="shared" si="19"/>
        <v>0</v>
      </c>
      <c r="F121" s="208"/>
      <c r="G121" s="208"/>
      <c r="H121" s="208"/>
      <c r="I121" s="208"/>
      <c r="J121" s="225"/>
      <c r="K121" s="220" t="s">
        <v>43</v>
      </c>
      <c r="L121" s="404"/>
    </row>
    <row r="122" spans="2:12" s="202" customFormat="1" ht="17.100000000000001" hidden="1" customHeight="1" collapsed="1" x14ac:dyDescent="0.3">
      <c r="B122" s="1431" t="s">
        <v>938</v>
      </c>
      <c r="C122" s="1432"/>
      <c r="D122" s="173" t="s">
        <v>939</v>
      </c>
      <c r="E122" s="208">
        <f t="shared" si="19"/>
        <v>0</v>
      </c>
      <c r="F122" s="212"/>
      <c r="G122" s="212"/>
      <c r="H122" s="212"/>
      <c r="I122" s="212"/>
      <c r="J122" s="226"/>
      <c r="K122" s="213"/>
      <c r="L122" s="202">
        <v>0</v>
      </c>
    </row>
    <row r="123" spans="2:12" s="321" customFormat="1" ht="15" hidden="1" customHeight="1" outlineLevel="1" x14ac:dyDescent="0.3">
      <c r="B123" s="1458" t="s">
        <v>702</v>
      </c>
      <c r="C123" s="1459"/>
      <c r="D123" s="173" t="s">
        <v>703</v>
      </c>
      <c r="E123" s="223">
        <f t="shared" si="19"/>
        <v>0</v>
      </c>
      <c r="F123" s="223">
        <f>SUM(F124:F134)</f>
        <v>0</v>
      </c>
      <c r="G123" s="223">
        <f t="shared" ref="G123:J123" si="25">SUM(G124:G134)</f>
        <v>0</v>
      </c>
      <c r="H123" s="223">
        <f t="shared" si="25"/>
        <v>0</v>
      </c>
      <c r="I123" s="223">
        <f t="shared" si="25"/>
        <v>0</v>
      </c>
      <c r="J123" s="223">
        <f t="shared" si="25"/>
        <v>0</v>
      </c>
      <c r="K123" s="220" t="s">
        <v>43</v>
      </c>
      <c r="L123" s="404"/>
    </row>
    <row r="124" spans="2:12" s="321" customFormat="1" ht="15" hidden="1" outlineLevel="2" x14ac:dyDescent="0.3">
      <c r="B124" s="178"/>
      <c r="C124" s="189" t="s">
        <v>704</v>
      </c>
      <c r="D124" s="185" t="s">
        <v>705</v>
      </c>
      <c r="E124" s="208">
        <f t="shared" si="19"/>
        <v>0</v>
      </c>
      <c r="F124" s="208"/>
      <c r="G124" s="208"/>
      <c r="H124" s="208"/>
      <c r="I124" s="208"/>
      <c r="J124" s="225"/>
      <c r="K124" s="220" t="s">
        <v>43</v>
      </c>
      <c r="L124" s="404"/>
    </row>
    <row r="125" spans="2:12" s="321" customFormat="1" ht="15" hidden="1" outlineLevel="2" x14ac:dyDescent="0.3">
      <c r="B125" s="178"/>
      <c r="C125" s="187" t="s">
        <v>706</v>
      </c>
      <c r="D125" s="185" t="s">
        <v>707</v>
      </c>
      <c r="E125" s="208">
        <f t="shared" si="19"/>
        <v>0</v>
      </c>
      <c r="F125" s="208"/>
      <c r="G125" s="208"/>
      <c r="H125" s="208"/>
      <c r="I125" s="208"/>
      <c r="J125" s="225"/>
      <c r="K125" s="220" t="s">
        <v>43</v>
      </c>
      <c r="L125" s="404"/>
    </row>
    <row r="126" spans="2:12" s="321" customFormat="1" ht="15" hidden="1" outlineLevel="2" x14ac:dyDescent="0.3">
      <c r="B126" s="178"/>
      <c r="C126" s="187" t="s">
        <v>708</v>
      </c>
      <c r="D126" s="185" t="s">
        <v>709</v>
      </c>
      <c r="E126" s="208">
        <f t="shared" si="19"/>
        <v>0</v>
      </c>
      <c r="F126" s="208"/>
      <c r="G126" s="208"/>
      <c r="H126" s="208"/>
      <c r="I126" s="208"/>
      <c r="J126" s="225"/>
      <c r="K126" s="220" t="s">
        <v>43</v>
      </c>
      <c r="L126" s="404"/>
    </row>
    <row r="127" spans="2:12" s="321" customFormat="1" ht="27" hidden="1" outlineLevel="2" x14ac:dyDescent="0.3">
      <c r="B127" s="178"/>
      <c r="C127" s="186" t="s">
        <v>710</v>
      </c>
      <c r="D127" s="185" t="s">
        <v>711</v>
      </c>
      <c r="E127" s="208">
        <f t="shared" si="19"/>
        <v>0</v>
      </c>
      <c r="F127" s="208"/>
      <c r="G127" s="208"/>
      <c r="H127" s="208"/>
      <c r="I127" s="208"/>
      <c r="J127" s="225"/>
      <c r="K127" s="220" t="s">
        <v>43</v>
      </c>
      <c r="L127" s="404"/>
    </row>
    <row r="128" spans="2:12" s="321" customFormat="1" ht="15" hidden="1" outlineLevel="2" x14ac:dyDescent="0.3">
      <c r="B128" s="178"/>
      <c r="C128" s="186" t="s">
        <v>712</v>
      </c>
      <c r="D128" s="185" t="s">
        <v>713</v>
      </c>
      <c r="E128" s="208">
        <f t="shared" si="19"/>
        <v>0</v>
      </c>
      <c r="F128" s="208"/>
      <c r="G128" s="208"/>
      <c r="H128" s="208"/>
      <c r="I128" s="208"/>
      <c r="J128" s="225"/>
      <c r="K128" s="220" t="s">
        <v>43</v>
      </c>
      <c r="L128" s="404"/>
    </row>
    <row r="129" spans="2:12" s="321" customFormat="1" ht="27" hidden="1" outlineLevel="2" x14ac:dyDescent="0.3">
      <c r="B129" s="190"/>
      <c r="C129" s="186" t="s">
        <v>714</v>
      </c>
      <c r="D129" s="185" t="s">
        <v>715</v>
      </c>
      <c r="E129" s="208">
        <f t="shared" si="19"/>
        <v>0</v>
      </c>
      <c r="F129" s="208"/>
      <c r="G129" s="208"/>
      <c r="H129" s="208"/>
      <c r="I129" s="208"/>
      <c r="J129" s="225"/>
      <c r="K129" s="220" t="s">
        <v>43</v>
      </c>
      <c r="L129" s="404"/>
    </row>
    <row r="130" spans="2:12" s="321" customFormat="1" ht="27" hidden="1" outlineLevel="2" x14ac:dyDescent="0.3">
      <c r="B130" s="190"/>
      <c r="C130" s="186" t="s">
        <v>716</v>
      </c>
      <c r="D130" s="185" t="s">
        <v>717</v>
      </c>
      <c r="E130" s="208">
        <f t="shared" si="19"/>
        <v>0</v>
      </c>
      <c r="F130" s="208"/>
      <c r="G130" s="208"/>
      <c r="H130" s="208"/>
      <c r="I130" s="208"/>
      <c r="J130" s="225"/>
      <c r="K130" s="220" t="s">
        <v>43</v>
      </c>
      <c r="L130" s="404"/>
    </row>
    <row r="131" spans="2:12" s="321" customFormat="1" ht="15" hidden="1" outlineLevel="2" x14ac:dyDescent="0.3">
      <c r="B131" s="190"/>
      <c r="C131" s="186" t="s">
        <v>718</v>
      </c>
      <c r="D131" s="185" t="s">
        <v>719</v>
      </c>
      <c r="E131" s="208">
        <f t="shared" si="19"/>
        <v>0</v>
      </c>
      <c r="F131" s="208"/>
      <c r="G131" s="208"/>
      <c r="H131" s="208"/>
      <c r="I131" s="208"/>
      <c r="J131" s="225"/>
      <c r="K131" s="220" t="s">
        <v>43</v>
      </c>
      <c r="L131" s="404"/>
    </row>
    <row r="132" spans="2:12" s="321" customFormat="1" ht="15" hidden="1" outlineLevel="2" x14ac:dyDescent="0.3">
      <c r="B132" s="190"/>
      <c r="C132" s="186" t="s">
        <v>720</v>
      </c>
      <c r="D132" s="185" t="s">
        <v>721</v>
      </c>
      <c r="E132" s="208">
        <f t="shared" si="19"/>
        <v>0</v>
      </c>
      <c r="F132" s="208"/>
      <c r="G132" s="208"/>
      <c r="H132" s="208"/>
      <c r="I132" s="208"/>
      <c r="J132" s="225"/>
      <c r="K132" s="220" t="s">
        <v>43</v>
      </c>
      <c r="L132" s="404"/>
    </row>
    <row r="133" spans="2:12" s="321" customFormat="1" ht="15" hidden="1" outlineLevel="2" x14ac:dyDescent="0.3">
      <c r="B133" s="190"/>
      <c r="C133" s="186" t="s">
        <v>722</v>
      </c>
      <c r="D133" s="185" t="s">
        <v>723</v>
      </c>
      <c r="E133" s="208">
        <f t="shared" si="19"/>
        <v>0</v>
      </c>
      <c r="F133" s="208"/>
      <c r="G133" s="208"/>
      <c r="H133" s="208"/>
      <c r="I133" s="208"/>
      <c r="J133" s="225"/>
      <c r="K133" s="220" t="s">
        <v>43</v>
      </c>
      <c r="L133" s="404"/>
    </row>
    <row r="134" spans="2:12" s="321" customFormat="1" ht="15" hidden="1" outlineLevel="2" x14ac:dyDescent="0.3">
      <c r="B134" s="190"/>
      <c r="C134" s="186" t="s">
        <v>724</v>
      </c>
      <c r="D134" s="185" t="s">
        <v>725</v>
      </c>
      <c r="E134" s="208">
        <f t="shared" si="19"/>
        <v>0</v>
      </c>
      <c r="F134" s="208"/>
      <c r="G134" s="208"/>
      <c r="H134" s="208"/>
      <c r="I134" s="208"/>
      <c r="J134" s="225"/>
      <c r="K134" s="220" t="s">
        <v>43</v>
      </c>
      <c r="L134" s="404"/>
    </row>
    <row r="135" spans="2:12" s="202" customFormat="1" hidden="1" collapsed="1" x14ac:dyDescent="0.3">
      <c r="B135" s="1431" t="s">
        <v>940</v>
      </c>
      <c r="C135" s="1432"/>
      <c r="D135" s="173" t="s">
        <v>941</v>
      </c>
      <c r="E135" s="208">
        <f t="shared" si="19"/>
        <v>0</v>
      </c>
      <c r="F135" s="212"/>
      <c r="G135" s="212"/>
      <c r="H135" s="212"/>
      <c r="I135" s="212"/>
      <c r="J135" s="226"/>
      <c r="K135" s="213"/>
      <c r="L135" s="202">
        <v>0</v>
      </c>
    </row>
    <row r="136" spans="2:12" s="321" customFormat="1" ht="15.75" hidden="1" customHeight="1" outlineLevel="1" x14ac:dyDescent="0.3">
      <c r="B136" s="1458" t="s">
        <v>726</v>
      </c>
      <c r="C136" s="1459"/>
      <c r="D136" s="173" t="s">
        <v>727</v>
      </c>
      <c r="E136" s="223">
        <f t="shared" si="19"/>
        <v>0</v>
      </c>
      <c r="F136" s="223">
        <f>SUM(F137:F138)</f>
        <v>0</v>
      </c>
      <c r="G136" s="223">
        <f t="shared" ref="G136:J136" si="26">SUM(G137:G138)</f>
        <v>0</v>
      </c>
      <c r="H136" s="223">
        <f t="shared" si="26"/>
        <v>0</v>
      </c>
      <c r="I136" s="223">
        <f t="shared" si="26"/>
        <v>0</v>
      </c>
      <c r="J136" s="223">
        <f t="shared" si="26"/>
        <v>0</v>
      </c>
      <c r="K136" s="220" t="s">
        <v>43</v>
      </c>
      <c r="L136" s="404"/>
    </row>
    <row r="137" spans="2:12" s="321" customFormat="1" hidden="1" outlineLevel="2" x14ac:dyDescent="0.3">
      <c r="B137" s="191"/>
      <c r="C137" s="189" t="s">
        <v>728</v>
      </c>
      <c r="D137" s="185" t="s">
        <v>729</v>
      </c>
      <c r="E137" s="208">
        <f t="shared" si="19"/>
        <v>0</v>
      </c>
      <c r="F137" s="212"/>
      <c r="G137" s="212"/>
      <c r="H137" s="212"/>
      <c r="I137" s="212"/>
      <c r="J137" s="226"/>
      <c r="K137" s="220" t="s">
        <v>43</v>
      </c>
      <c r="L137" s="404"/>
    </row>
    <row r="138" spans="2:12" s="321" customFormat="1" ht="27" hidden="1" outlineLevel="2" x14ac:dyDescent="0.3">
      <c r="B138" s="188"/>
      <c r="C138" s="186" t="s">
        <v>730</v>
      </c>
      <c r="D138" s="185" t="s">
        <v>731</v>
      </c>
      <c r="E138" s="208">
        <f t="shared" si="19"/>
        <v>0</v>
      </c>
      <c r="F138" s="208"/>
      <c r="G138" s="208"/>
      <c r="H138" s="208"/>
      <c r="I138" s="208"/>
      <c r="J138" s="225"/>
      <c r="K138" s="220" t="s">
        <v>43</v>
      </c>
      <c r="L138" s="404"/>
    </row>
    <row r="139" spans="2:12" s="321" customFormat="1" ht="15" hidden="1" customHeight="1" outlineLevel="1" x14ac:dyDescent="0.3">
      <c r="B139" s="1458" t="s">
        <v>732</v>
      </c>
      <c r="C139" s="1459"/>
      <c r="D139" s="173" t="s">
        <v>733</v>
      </c>
      <c r="E139" s="223">
        <f t="shared" si="19"/>
        <v>0</v>
      </c>
      <c r="F139" s="223">
        <f>SUM(F140:F141)</f>
        <v>0</v>
      </c>
      <c r="G139" s="223">
        <f t="shared" ref="G139:J139" si="27">SUM(G140:G141)</f>
        <v>0</v>
      </c>
      <c r="H139" s="223">
        <f t="shared" si="27"/>
        <v>0</v>
      </c>
      <c r="I139" s="223">
        <f t="shared" si="27"/>
        <v>0</v>
      </c>
      <c r="J139" s="223">
        <f t="shared" si="27"/>
        <v>0</v>
      </c>
      <c r="K139" s="220" t="s">
        <v>43</v>
      </c>
      <c r="L139" s="404"/>
    </row>
    <row r="140" spans="2:12" s="321" customFormat="1" ht="15" hidden="1" outlineLevel="2" x14ac:dyDescent="0.3">
      <c r="B140" s="231"/>
      <c r="C140" s="189" t="s">
        <v>734</v>
      </c>
      <c r="D140" s="185" t="s">
        <v>735</v>
      </c>
      <c r="E140" s="208">
        <f t="shared" si="19"/>
        <v>0</v>
      </c>
      <c r="F140" s="208"/>
      <c r="G140" s="208"/>
      <c r="H140" s="208"/>
      <c r="I140" s="208"/>
      <c r="J140" s="225"/>
      <c r="K140" s="220" t="s">
        <v>43</v>
      </c>
      <c r="L140" s="404"/>
    </row>
    <row r="141" spans="2:12" s="321" customFormat="1" ht="15" hidden="1" outlineLevel="2" x14ac:dyDescent="0.3">
      <c r="B141" s="231"/>
      <c r="C141" s="189" t="s">
        <v>736</v>
      </c>
      <c r="D141" s="185" t="s">
        <v>737</v>
      </c>
      <c r="E141" s="208">
        <f t="shared" ref="E141:E204" si="28">SUM(G141:J141)</f>
        <v>0</v>
      </c>
      <c r="F141" s="208"/>
      <c r="G141" s="208"/>
      <c r="H141" s="208"/>
      <c r="I141" s="208"/>
      <c r="J141" s="225"/>
      <c r="K141" s="220" t="s">
        <v>43</v>
      </c>
      <c r="L141" s="404"/>
    </row>
    <row r="142" spans="2:12" s="202" customFormat="1" hidden="1" collapsed="1" x14ac:dyDescent="0.3">
      <c r="B142" s="1431" t="s">
        <v>942</v>
      </c>
      <c r="C142" s="1432"/>
      <c r="D142" s="173" t="s">
        <v>943</v>
      </c>
      <c r="E142" s="223">
        <f t="shared" si="28"/>
        <v>0</v>
      </c>
      <c r="F142" s="223">
        <f>F143</f>
        <v>0</v>
      </c>
      <c r="G142" s="223">
        <f t="shared" ref="G142:J142" si="29">G143</f>
        <v>0</v>
      </c>
      <c r="H142" s="223">
        <f t="shared" si="29"/>
        <v>0</v>
      </c>
      <c r="I142" s="223">
        <f t="shared" si="29"/>
        <v>0</v>
      </c>
      <c r="J142" s="223">
        <f t="shared" si="29"/>
        <v>0</v>
      </c>
      <c r="K142" s="209"/>
      <c r="L142" s="202">
        <v>0</v>
      </c>
    </row>
    <row r="143" spans="2:12" s="321" customFormat="1" hidden="1" outlineLevel="1" x14ac:dyDescent="0.3">
      <c r="B143" s="1458" t="s">
        <v>738</v>
      </c>
      <c r="C143" s="1459"/>
      <c r="D143" s="173" t="s">
        <v>739</v>
      </c>
      <c r="E143" s="223">
        <f t="shared" si="28"/>
        <v>0</v>
      </c>
      <c r="F143" s="223">
        <f>SUM(F144:F147)</f>
        <v>0</v>
      </c>
      <c r="G143" s="223">
        <f t="shared" ref="G143:J143" si="30">SUM(G144:G147)</f>
        <v>0</v>
      </c>
      <c r="H143" s="223">
        <f t="shared" si="30"/>
        <v>0</v>
      </c>
      <c r="I143" s="223">
        <f t="shared" si="30"/>
        <v>0</v>
      </c>
      <c r="J143" s="223">
        <f t="shared" si="30"/>
        <v>0</v>
      </c>
      <c r="K143" s="220" t="s">
        <v>43</v>
      </c>
      <c r="L143" s="404"/>
    </row>
    <row r="144" spans="2:12" s="321" customFormat="1" ht="15" hidden="1" outlineLevel="2" x14ac:dyDescent="0.3">
      <c r="B144" s="178"/>
      <c r="C144" s="192" t="s">
        <v>740</v>
      </c>
      <c r="D144" s="185" t="s">
        <v>741</v>
      </c>
      <c r="E144" s="208">
        <f t="shared" si="28"/>
        <v>0</v>
      </c>
      <c r="F144" s="208"/>
      <c r="G144" s="208"/>
      <c r="H144" s="208"/>
      <c r="I144" s="208"/>
      <c r="J144" s="225"/>
      <c r="K144" s="220" t="s">
        <v>43</v>
      </c>
      <c r="L144" s="404"/>
    </row>
    <row r="145" spans="2:12" s="321" customFormat="1" ht="15" hidden="1" outlineLevel="2" x14ac:dyDescent="0.3">
      <c r="B145" s="181"/>
      <c r="C145" s="192" t="s">
        <v>742</v>
      </c>
      <c r="D145" s="185" t="s">
        <v>743</v>
      </c>
      <c r="E145" s="208">
        <f t="shared" si="28"/>
        <v>0</v>
      </c>
      <c r="F145" s="208"/>
      <c r="G145" s="208"/>
      <c r="H145" s="208"/>
      <c r="I145" s="208"/>
      <c r="J145" s="225"/>
      <c r="K145" s="220" t="s">
        <v>43</v>
      </c>
      <c r="L145" s="404"/>
    </row>
    <row r="146" spans="2:12" s="321" customFormat="1" ht="15" hidden="1" outlineLevel="2" x14ac:dyDescent="0.3">
      <c r="B146" s="181"/>
      <c r="C146" s="192" t="s">
        <v>744</v>
      </c>
      <c r="D146" s="185" t="s">
        <v>745</v>
      </c>
      <c r="E146" s="208">
        <f t="shared" si="28"/>
        <v>0</v>
      </c>
      <c r="F146" s="208"/>
      <c r="G146" s="208"/>
      <c r="H146" s="208"/>
      <c r="I146" s="208"/>
      <c r="J146" s="225"/>
      <c r="K146" s="220" t="s">
        <v>43</v>
      </c>
      <c r="L146" s="404"/>
    </row>
    <row r="147" spans="2:12" s="321" customFormat="1" ht="15" hidden="1" outlineLevel="2" x14ac:dyDescent="0.3">
      <c r="B147" s="181"/>
      <c r="C147" s="192" t="s">
        <v>746</v>
      </c>
      <c r="D147" s="185" t="s">
        <v>747</v>
      </c>
      <c r="E147" s="208">
        <f t="shared" si="28"/>
        <v>0</v>
      </c>
      <c r="F147" s="208"/>
      <c r="G147" s="208"/>
      <c r="H147" s="208"/>
      <c r="I147" s="208"/>
      <c r="J147" s="225"/>
      <c r="K147" s="220" t="s">
        <v>43</v>
      </c>
      <c r="L147" s="404"/>
    </row>
    <row r="148" spans="2:12" s="202" customFormat="1" ht="15.75" hidden="1" customHeight="1" collapsed="1" x14ac:dyDescent="0.3">
      <c r="B148" s="1431" t="s">
        <v>944</v>
      </c>
      <c r="C148" s="1432"/>
      <c r="D148" s="173" t="s">
        <v>945</v>
      </c>
      <c r="E148" s="223">
        <f t="shared" si="28"/>
        <v>0</v>
      </c>
      <c r="F148" s="223">
        <f>SUM(F149:F160)</f>
        <v>0</v>
      </c>
      <c r="G148" s="223">
        <f t="shared" ref="G148:J148" si="31">SUM(G149:G160)</f>
        <v>0</v>
      </c>
      <c r="H148" s="223">
        <f t="shared" si="31"/>
        <v>0</v>
      </c>
      <c r="I148" s="223">
        <f t="shared" si="31"/>
        <v>0</v>
      </c>
      <c r="J148" s="223">
        <f t="shared" si="31"/>
        <v>0</v>
      </c>
      <c r="K148" s="213"/>
      <c r="L148" s="202">
        <v>0</v>
      </c>
    </row>
    <row r="149" spans="2:12" s="321" customFormat="1" hidden="1" outlineLevel="1" x14ac:dyDescent="0.3">
      <c r="B149" s="1458" t="s">
        <v>748</v>
      </c>
      <c r="C149" s="1459"/>
      <c r="D149" s="173" t="s">
        <v>749</v>
      </c>
      <c r="E149" s="208">
        <f t="shared" si="28"/>
        <v>0</v>
      </c>
      <c r="F149" s="208"/>
      <c r="G149" s="208"/>
      <c r="H149" s="208"/>
      <c r="I149" s="208"/>
      <c r="J149" s="225"/>
      <c r="K149" s="220" t="s">
        <v>43</v>
      </c>
      <c r="L149" s="404"/>
    </row>
    <row r="150" spans="2:12" s="321" customFormat="1" hidden="1" outlineLevel="1" x14ac:dyDescent="0.3">
      <c r="B150" s="1458" t="s">
        <v>750</v>
      </c>
      <c r="C150" s="1459"/>
      <c r="D150" s="173" t="s">
        <v>751</v>
      </c>
      <c r="E150" s="208">
        <f t="shared" si="28"/>
        <v>0</v>
      </c>
      <c r="F150" s="208"/>
      <c r="G150" s="208"/>
      <c r="H150" s="208"/>
      <c r="I150" s="208"/>
      <c r="J150" s="225"/>
      <c r="K150" s="220" t="s">
        <v>43</v>
      </c>
      <c r="L150" s="404"/>
    </row>
    <row r="151" spans="2:12" s="321" customFormat="1" hidden="1" outlineLevel="1" x14ac:dyDescent="0.3">
      <c r="B151" s="1458" t="s">
        <v>752</v>
      </c>
      <c r="C151" s="1459"/>
      <c r="D151" s="173" t="s">
        <v>753</v>
      </c>
      <c r="E151" s="208">
        <f t="shared" si="28"/>
        <v>0</v>
      </c>
      <c r="F151" s="208"/>
      <c r="G151" s="208"/>
      <c r="H151" s="208"/>
      <c r="I151" s="208"/>
      <c r="J151" s="225"/>
      <c r="K151" s="220" t="s">
        <v>43</v>
      </c>
      <c r="L151" s="404"/>
    </row>
    <row r="152" spans="2:12" s="321" customFormat="1" ht="15" hidden="1" customHeight="1" outlineLevel="1" x14ac:dyDescent="0.3">
      <c r="B152" s="1458" t="s">
        <v>754</v>
      </c>
      <c r="C152" s="1459"/>
      <c r="D152" s="173" t="s">
        <v>755</v>
      </c>
      <c r="E152" s="208">
        <f t="shared" si="28"/>
        <v>0</v>
      </c>
      <c r="F152" s="208"/>
      <c r="G152" s="208"/>
      <c r="H152" s="208"/>
      <c r="I152" s="208"/>
      <c r="J152" s="225"/>
      <c r="K152" s="220" t="s">
        <v>43</v>
      </c>
      <c r="L152" s="404"/>
    </row>
    <row r="153" spans="2:12" s="321" customFormat="1" ht="15" hidden="1" customHeight="1" outlineLevel="1" x14ac:dyDescent="0.3">
      <c r="B153" s="1466" t="s">
        <v>756</v>
      </c>
      <c r="C153" s="1467"/>
      <c r="D153" s="173" t="s">
        <v>757</v>
      </c>
      <c r="E153" s="208">
        <f t="shared" si="28"/>
        <v>0</v>
      </c>
      <c r="F153" s="208"/>
      <c r="G153" s="208"/>
      <c r="H153" s="208"/>
      <c r="I153" s="208"/>
      <c r="J153" s="225"/>
      <c r="K153" s="220" t="s">
        <v>43</v>
      </c>
      <c r="L153" s="404"/>
    </row>
    <row r="154" spans="2:12" s="321" customFormat="1" hidden="1" outlineLevel="1" x14ac:dyDescent="0.3">
      <c r="B154" s="1458" t="s">
        <v>758</v>
      </c>
      <c r="C154" s="1459"/>
      <c r="D154" s="173" t="s">
        <v>759</v>
      </c>
      <c r="E154" s="208">
        <f t="shared" si="28"/>
        <v>0</v>
      </c>
      <c r="F154" s="208"/>
      <c r="G154" s="208"/>
      <c r="H154" s="208"/>
      <c r="I154" s="208"/>
      <c r="J154" s="225"/>
      <c r="K154" s="220" t="s">
        <v>43</v>
      </c>
      <c r="L154" s="404"/>
    </row>
    <row r="155" spans="2:12" s="321" customFormat="1" hidden="1" outlineLevel="1" x14ac:dyDescent="0.3">
      <c r="B155" s="1458" t="s">
        <v>760</v>
      </c>
      <c r="C155" s="1459"/>
      <c r="D155" s="173" t="s">
        <v>761</v>
      </c>
      <c r="E155" s="208">
        <f t="shared" si="28"/>
        <v>0</v>
      </c>
      <c r="F155" s="208"/>
      <c r="G155" s="208"/>
      <c r="H155" s="208"/>
      <c r="I155" s="208"/>
      <c r="J155" s="225"/>
      <c r="K155" s="220" t="s">
        <v>43</v>
      </c>
      <c r="L155" s="404"/>
    </row>
    <row r="156" spans="2:12" s="321" customFormat="1" ht="15" hidden="1" customHeight="1" outlineLevel="1" x14ac:dyDescent="0.3">
      <c r="B156" s="1458" t="s">
        <v>762</v>
      </c>
      <c r="C156" s="1459"/>
      <c r="D156" s="173" t="s">
        <v>763</v>
      </c>
      <c r="E156" s="208">
        <f t="shared" si="28"/>
        <v>0</v>
      </c>
      <c r="F156" s="208"/>
      <c r="G156" s="208"/>
      <c r="H156" s="208"/>
      <c r="I156" s="208"/>
      <c r="J156" s="225"/>
      <c r="K156" s="220" t="s">
        <v>43</v>
      </c>
      <c r="L156" s="404"/>
    </row>
    <row r="157" spans="2:12" s="321" customFormat="1" hidden="1" outlineLevel="1" x14ac:dyDescent="0.3">
      <c r="B157" s="1458" t="s">
        <v>764</v>
      </c>
      <c r="C157" s="1459"/>
      <c r="D157" s="173" t="s">
        <v>765</v>
      </c>
      <c r="E157" s="208">
        <f t="shared" si="28"/>
        <v>0</v>
      </c>
      <c r="F157" s="208"/>
      <c r="G157" s="208"/>
      <c r="H157" s="208"/>
      <c r="I157" s="208"/>
      <c r="J157" s="225"/>
      <c r="K157" s="220" t="s">
        <v>43</v>
      </c>
      <c r="L157" s="404"/>
    </row>
    <row r="158" spans="2:12" s="321" customFormat="1" hidden="1" outlineLevel="1" x14ac:dyDescent="0.3">
      <c r="B158" s="1458" t="s">
        <v>766</v>
      </c>
      <c r="C158" s="1459"/>
      <c r="D158" s="173" t="s">
        <v>767</v>
      </c>
      <c r="E158" s="208">
        <f t="shared" si="28"/>
        <v>0</v>
      </c>
      <c r="F158" s="208"/>
      <c r="G158" s="208"/>
      <c r="H158" s="208"/>
      <c r="I158" s="208"/>
      <c r="J158" s="225"/>
      <c r="K158" s="220" t="s">
        <v>43</v>
      </c>
      <c r="L158" s="404"/>
    </row>
    <row r="159" spans="2:12" s="321" customFormat="1" hidden="1" outlineLevel="1" x14ac:dyDescent="0.3">
      <c r="B159" s="1458" t="s">
        <v>768</v>
      </c>
      <c r="C159" s="1459"/>
      <c r="D159" s="173" t="s">
        <v>769</v>
      </c>
      <c r="E159" s="208">
        <f t="shared" si="28"/>
        <v>0</v>
      </c>
      <c r="F159" s="208"/>
      <c r="G159" s="208"/>
      <c r="H159" s="208"/>
      <c r="I159" s="208"/>
      <c r="J159" s="225"/>
      <c r="K159" s="220" t="s">
        <v>43</v>
      </c>
      <c r="L159" s="404"/>
    </row>
    <row r="160" spans="2:12" s="321" customFormat="1" hidden="1" outlineLevel="1" x14ac:dyDescent="0.3">
      <c r="B160" s="1458" t="s">
        <v>770</v>
      </c>
      <c r="C160" s="1459"/>
      <c r="D160" s="173" t="s">
        <v>771</v>
      </c>
      <c r="E160" s="208">
        <f t="shared" si="28"/>
        <v>0</v>
      </c>
      <c r="F160" s="208"/>
      <c r="G160" s="208"/>
      <c r="H160" s="208"/>
      <c r="I160" s="208"/>
      <c r="J160" s="225"/>
      <c r="K160" s="220" t="s">
        <v>43</v>
      </c>
      <c r="L160" s="404"/>
    </row>
    <row r="161" spans="2:12" s="202" customFormat="1" hidden="1" x14ac:dyDescent="0.3">
      <c r="B161" s="1429" t="s">
        <v>946</v>
      </c>
      <c r="C161" s="1430"/>
      <c r="D161" s="173" t="s">
        <v>947</v>
      </c>
      <c r="E161" s="208">
        <f t="shared" si="28"/>
        <v>0</v>
      </c>
      <c r="F161" s="223">
        <f>SUM(F162,F165)</f>
        <v>0</v>
      </c>
      <c r="G161" s="223">
        <f t="shared" ref="G161:J161" si="32">SUM(G162,G165)</f>
        <v>0</v>
      </c>
      <c r="H161" s="223">
        <f t="shared" si="32"/>
        <v>0</v>
      </c>
      <c r="I161" s="223">
        <f t="shared" si="32"/>
        <v>0</v>
      </c>
      <c r="J161" s="223">
        <f t="shared" si="32"/>
        <v>0</v>
      </c>
      <c r="K161" s="209"/>
      <c r="L161" s="202">
        <v>0</v>
      </c>
    </row>
    <row r="162" spans="2:12" s="202" customFormat="1" hidden="1" collapsed="1" x14ac:dyDescent="0.3">
      <c r="B162" s="1431" t="s">
        <v>948</v>
      </c>
      <c r="C162" s="1432"/>
      <c r="D162" s="173" t="s">
        <v>949</v>
      </c>
      <c r="E162" s="208">
        <f t="shared" si="28"/>
        <v>0</v>
      </c>
      <c r="F162" s="223">
        <f>SUM(F163:F164)</f>
        <v>0</v>
      </c>
      <c r="G162" s="223">
        <f t="shared" ref="G162:J162" si="33">SUM(G163:G164)</f>
        <v>0</v>
      </c>
      <c r="H162" s="223">
        <f t="shared" si="33"/>
        <v>0</v>
      </c>
      <c r="I162" s="223">
        <f t="shared" si="33"/>
        <v>0</v>
      </c>
      <c r="J162" s="223">
        <f t="shared" si="33"/>
        <v>0</v>
      </c>
      <c r="K162" s="213"/>
      <c r="L162" s="202">
        <v>0</v>
      </c>
    </row>
    <row r="163" spans="2:12" s="321" customFormat="1" ht="25.5" hidden="1" customHeight="1" outlineLevel="1" x14ac:dyDescent="0.3">
      <c r="B163" s="1468" t="s">
        <v>772</v>
      </c>
      <c r="C163" s="1469"/>
      <c r="D163" s="173" t="s">
        <v>773</v>
      </c>
      <c r="E163" s="208">
        <f t="shared" si="28"/>
        <v>0</v>
      </c>
      <c r="F163" s="208"/>
      <c r="G163" s="208"/>
      <c r="H163" s="208"/>
      <c r="I163" s="208"/>
      <c r="J163" s="225"/>
      <c r="K163" s="220" t="s">
        <v>43</v>
      </c>
      <c r="L163" s="404"/>
    </row>
    <row r="164" spans="2:12" s="321" customFormat="1" hidden="1" outlineLevel="1" x14ac:dyDescent="0.3">
      <c r="B164" s="174" t="s">
        <v>774</v>
      </c>
      <c r="C164" s="193"/>
      <c r="D164" s="173" t="s">
        <v>775</v>
      </c>
      <c r="E164" s="208">
        <f t="shared" si="28"/>
        <v>0</v>
      </c>
      <c r="F164" s="208"/>
      <c r="G164" s="208"/>
      <c r="H164" s="208"/>
      <c r="I164" s="208"/>
      <c r="J164" s="225"/>
      <c r="K164" s="220" t="s">
        <v>43</v>
      </c>
      <c r="L164" s="404"/>
    </row>
    <row r="165" spans="2:12" s="202" customFormat="1" hidden="1" collapsed="1" x14ac:dyDescent="0.3">
      <c r="B165" s="1431" t="s">
        <v>950</v>
      </c>
      <c r="C165" s="1432"/>
      <c r="D165" s="173" t="s">
        <v>951</v>
      </c>
      <c r="E165" s="208">
        <f t="shared" si="28"/>
        <v>0</v>
      </c>
      <c r="F165" s="223">
        <f>SUM(F166,F171)</f>
        <v>0</v>
      </c>
      <c r="G165" s="223">
        <f t="shared" ref="G165:J165" si="34">SUM(G166,G171)</f>
        <v>0</v>
      </c>
      <c r="H165" s="223">
        <f t="shared" si="34"/>
        <v>0</v>
      </c>
      <c r="I165" s="223">
        <f t="shared" si="34"/>
        <v>0</v>
      </c>
      <c r="J165" s="223">
        <f t="shared" si="34"/>
        <v>0</v>
      </c>
      <c r="K165" s="213"/>
      <c r="L165" s="202">
        <v>0</v>
      </c>
    </row>
    <row r="166" spans="2:12" s="321" customFormat="1" ht="15" hidden="1" customHeight="1" outlineLevel="1" x14ac:dyDescent="0.3">
      <c r="B166" s="1470" t="s">
        <v>776</v>
      </c>
      <c r="C166" s="1471"/>
      <c r="D166" s="173" t="s">
        <v>777</v>
      </c>
      <c r="E166" s="208">
        <f t="shared" si="28"/>
        <v>0</v>
      </c>
      <c r="F166" s="223">
        <f>SUM(F167:F170)</f>
        <v>0</v>
      </c>
      <c r="G166" s="223">
        <f t="shared" ref="G166:J166" si="35">SUM(G167:G170)</f>
        <v>0</v>
      </c>
      <c r="H166" s="223">
        <f t="shared" si="35"/>
        <v>0</v>
      </c>
      <c r="I166" s="223">
        <f t="shared" si="35"/>
        <v>0</v>
      </c>
      <c r="J166" s="223">
        <f t="shared" si="35"/>
        <v>0</v>
      </c>
      <c r="K166" s="220" t="s">
        <v>43</v>
      </c>
      <c r="L166" s="404"/>
    </row>
    <row r="167" spans="2:12" s="321" customFormat="1" ht="15" hidden="1" outlineLevel="2" x14ac:dyDescent="0.3">
      <c r="B167" s="178"/>
      <c r="C167" s="186" t="s">
        <v>778</v>
      </c>
      <c r="D167" s="185" t="s">
        <v>779</v>
      </c>
      <c r="E167" s="208">
        <f t="shared" si="28"/>
        <v>0</v>
      </c>
      <c r="F167" s="208"/>
      <c r="G167" s="208"/>
      <c r="H167" s="208"/>
      <c r="I167" s="208"/>
      <c r="J167" s="225"/>
      <c r="K167" s="220" t="s">
        <v>43</v>
      </c>
      <c r="L167" s="404"/>
    </row>
    <row r="168" spans="2:12" s="321" customFormat="1" ht="15" hidden="1" outlineLevel="2" x14ac:dyDescent="0.3">
      <c r="B168" s="178"/>
      <c r="C168" s="186" t="s">
        <v>780</v>
      </c>
      <c r="D168" s="185" t="s">
        <v>781</v>
      </c>
      <c r="E168" s="208">
        <f t="shared" si="28"/>
        <v>0</v>
      </c>
      <c r="F168" s="208"/>
      <c r="G168" s="208"/>
      <c r="H168" s="208"/>
      <c r="I168" s="208"/>
      <c r="J168" s="225"/>
      <c r="K168" s="220" t="s">
        <v>43</v>
      </c>
      <c r="L168" s="404"/>
    </row>
    <row r="169" spans="2:12" s="321" customFormat="1" ht="15" hidden="1" outlineLevel="2" x14ac:dyDescent="0.3">
      <c r="B169" s="178"/>
      <c r="C169" s="186" t="s">
        <v>782</v>
      </c>
      <c r="D169" s="185" t="s">
        <v>783</v>
      </c>
      <c r="E169" s="208">
        <f t="shared" si="28"/>
        <v>0</v>
      </c>
      <c r="F169" s="208"/>
      <c r="G169" s="208"/>
      <c r="H169" s="208"/>
      <c r="I169" s="208"/>
      <c r="J169" s="225"/>
      <c r="K169" s="220" t="s">
        <v>43</v>
      </c>
      <c r="L169" s="404"/>
    </row>
    <row r="170" spans="2:12" s="321" customFormat="1" ht="15" hidden="1" outlineLevel="2" x14ac:dyDescent="0.3">
      <c r="B170" s="178"/>
      <c r="C170" s="184" t="s">
        <v>784</v>
      </c>
      <c r="D170" s="185" t="s">
        <v>785</v>
      </c>
      <c r="E170" s="208">
        <f t="shared" si="28"/>
        <v>0</v>
      </c>
      <c r="F170" s="208"/>
      <c r="G170" s="208"/>
      <c r="H170" s="208"/>
      <c r="I170" s="208"/>
      <c r="J170" s="225"/>
      <c r="K170" s="220" t="s">
        <v>43</v>
      </c>
      <c r="L170" s="404"/>
    </row>
    <row r="171" spans="2:12" s="321" customFormat="1" hidden="1" outlineLevel="1" x14ac:dyDescent="0.3">
      <c r="B171" s="174" t="s">
        <v>786</v>
      </c>
      <c r="C171" s="193"/>
      <c r="D171" s="173" t="s">
        <v>787</v>
      </c>
      <c r="E171" s="223">
        <f t="shared" si="28"/>
        <v>0</v>
      </c>
      <c r="F171" s="223">
        <f>SUM(F172:F174)</f>
        <v>0</v>
      </c>
      <c r="G171" s="223">
        <f t="shared" ref="G171:J171" si="36">SUM(G172:G174)</f>
        <v>0</v>
      </c>
      <c r="H171" s="223">
        <f t="shared" si="36"/>
        <v>0</v>
      </c>
      <c r="I171" s="223">
        <f t="shared" si="36"/>
        <v>0</v>
      </c>
      <c r="J171" s="223">
        <f t="shared" si="36"/>
        <v>0</v>
      </c>
      <c r="K171" s="220" t="s">
        <v>43</v>
      </c>
      <c r="L171" s="404"/>
    </row>
    <row r="172" spans="2:12" s="321" customFormat="1" ht="15" hidden="1" outlineLevel="2" x14ac:dyDescent="0.3">
      <c r="B172" s="178"/>
      <c r="C172" s="184" t="s">
        <v>788</v>
      </c>
      <c r="D172" s="185" t="s">
        <v>789</v>
      </c>
      <c r="E172" s="208">
        <f t="shared" si="28"/>
        <v>0</v>
      </c>
      <c r="F172" s="208"/>
      <c r="G172" s="208"/>
      <c r="H172" s="208"/>
      <c r="I172" s="208"/>
      <c r="J172" s="225"/>
      <c r="K172" s="220" t="s">
        <v>43</v>
      </c>
      <c r="L172" s="404"/>
    </row>
    <row r="173" spans="2:12" s="321" customFormat="1" ht="15" hidden="1" outlineLevel="2" x14ac:dyDescent="0.3">
      <c r="B173" s="178"/>
      <c r="C173" s="184" t="s">
        <v>790</v>
      </c>
      <c r="D173" s="185" t="s">
        <v>791</v>
      </c>
      <c r="E173" s="208">
        <f t="shared" si="28"/>
        <v>0</v>
      </c>
      <c r="F173" s="208"/>
      <c r="G173" s="208"/>
      <c r="H173" s="208"/>
      <c r="I173" s="208"/>
      <c r="J173" s="225"/>
      <c r="K173" s="220" t="s">
        <v>43</v>
      </c>
      <c r="L173" s="404"/>
    </row>
    <row r="174" spans="2:12" s="321" customFormat="1" ht="15" hidden="1" outlineLevel="2" x14ac:dyDescent="0.3">
      <c r="B174" s="178"/>
      <c r="C174" s="184" t="s">
        <v>792</v>
      </c>
      <c r="D174" s="185" t="s">
        <v>793</v>
      </c>
      <c r="E174" s="208">
        <f t="shared" si="28"/>
        <v>0</v>
      </c>
      <c r="F174" s="208"/>
      <c r="G174" s="208"/>
      <c r="H174" s="208"/>
      <c r="I174" s="208"/>
      <c r="J174" s="225"/>
      <c r="K174" s="220" t="s">
        <v>43</v>
      </c>
      <c r="L174" s="404"/>
    </row>
    <row r="175" spans="2:12" s="202" customFormat="1" ht="15" hidden="1" customHeight="1" collapsed="1" x14ac:dyDescent="0.3">
      <c r="B175" s="1431" t="s">
        <v>952</v>
      </c>
      <c r="C175" s="1432"/>
      <c r="D175" s="173" t="s">
        <v>953</v>
      </c>
      <c r="E175" s="214">
        <f t="shared" si="28"/>
        <v>0</v>
      </c>
      <c r="F175" s="214">
        <f>SUM(F176)</f>
        <v>0</v>
      </c>
      <c r="G175" s="214">
        <f t="shared" ref="G175:J175" si="37">SUM(G176)</f>
        <v>0</v>
      </c>
      <c r="H175" s="214">
        <f t="shared" si="37"/>
        <v>0</v>
      </c>
      <c r="I175" s="214">
        <f t="shared" si="37"/>
        <v>0</v>
      </c>
      <c r="J175" s="214">
        <f t="shared" si="37"/>
        <v>0</v>
      </c>
      <c r="K175" s="220" t="s">
        <v>43</v>
      </c>
      <c r="L175" s="406"/>
    </row>
    <row r="176" spans="2:12" s="321" customFormat="1" ht="15" hidden="1" customHeight="1" outlineLevel="1" x14ac:dyDescent="0.3">
      <c r="B176" s="1478" t="s">
        <v>794</v>
      </c>
      <c r="C176" s="1479"/>
      <c r="D176" s="173" t="s">
        <v>795</v>
      </c>
      <c r="E176" s="208">
        <f t="shared" si="28"/>
        <v>0</v>
      </c>
      <c r="F176" s="218">
        <f>F177</f>
        <v>0</v>
      </c>
      <c r="G176" s="218">
        <f t="shared" ref="G176:J176" si="38">G177</f>
        <v>0</v>
      </c>
      <c r="H176" s="218">
        <f t="shared" si="38"/>
        <v>0</v>
      </c>
      <c r="I176" s="218">
        <f t="shared" si="38"/>
        <v>0</v>
      </c>
      <c r="J176" s="218">
        <f t="shared" si="38"/>
        <v>0</v>
      </c>
      <c r="K176" s="220" t="s">
        <v>43</v>
      </c>
      <c r="L176" s="404"/>
    </row>
    <row r="177" spans="2:12" s="321" customFormat="1" ht="26.4" hidden="1" outlineLevel="2" x14ac:dyDescent="0.3">
      <c r="B177" s="178"/>
      <c r="C177" s="194" t="s">
        <v>796</v>
      </c>
      <c r="D177" s="176" t="s">
        <v>797</v>
      </c>
      <c r="E177" s="216">
        <f t="shared" si="28"/>
        <v>0</v>
      </c>
      <c r="F177" s="232"/>
      <c r="G177" s="233"/>
      <c r="H177" s="232"/>
      <c r="I177" s="232"/>
      <c r="J177" s="233"/>
      <c r="K177" s="220" t="s">
        <v>43</v>
      </c>
      <c r="L177" s="404"/>
    </row>
    <row r="178" spans="2:12" s="202" customFormat="1" hidden="1" collapsed="1" x14ac:dyDescent="0.3">
      <c r="B178" s="1431" t="s">
        <v>954</v>
      </c>
      <c r="C178" s="1432"/>
      <c r="D178" s="173" t="s">
        <v>955</v>
      </c>
      <c r="E178" s="208">
        <f t="shared" si="28"/>
        <v>0</v>
      </c>
      <c r="F178" s="223">
        <f>SUM(F179,F181)</f>
        <v>0</v>
      </c>
      <c r="G178" s="223">
        <f t="shared" ref="G178:J178" si="39">SUM(G179,G181)</f>
        <v>0</v>
      </c>
      <c r="H178" s="223">
        <f t="shared" si="39"/>
        <v>0</v>
      </c>
      <c r="I178" s="223">
        <f t="shared" si="39"/>
        <v>0</v>
      </c>
      <c r="J178" s="223">
        <f t="shared" si="39"/>
        <v>0</v>
      </c>
      <c r="K178" s="209"/>
      <c r="L178" s="202">
        <v>0</v>
      </c>
    </row>
    <row r="179" spans="2:12" s="321" customFormat="1" hidden="1" outlineLevel="1" x14ac:dyDescent="0.3">
      <c r="B179" s="1460" t="s">
        <v>798</v>
      </c>
      <c r="C179" s="1461"/>
      <c r="D179" s="173" t="s">
        <v>799</v>
      </c>
      <c r="E179" s="208">
        <f t="shared" si="28"/>
        <v>0</v>
      </c>
      <c r="F179" s="223">
        <f>F180</f>
        <v>0</v>
      </c>
      <c r="G179" s="223">
        <f t="shared" ref="G179:J179" si="40">G180</f>
        <v>0</v>
      </c>
      <c r="H179" s="223">
        <f t="shared" si="40"/>
        <v>0</v>
      </c>
      <c r="I179" s="223">
        <f t="shared" si="40"/>
        <v>0</v>
      </c>
      <c r="J179" s="223">
        <f t="shared" si="40"/>
        <v>0</v>
      </c>
      <c r="K179" s="209"/>
      <c r="L179" s="404"/>
    </row>
    <row r="180" spans="2:12" s="321" customFormat="1" ht="15" hidden="1" outlineLevel="2" x14ac:dyDescent="0.3">
      <c r="B180" s="195"/>
      <c r="C180" s="184" t="s">
        <v>430</v>
      </c>
      <c r="D180" s="185" t="s">
        <v>800</v>
      </c>
      <c r="E180" s="208">
        <f t="shared" si="28"/>
        <v>0</v>
      </c>
      <c r="F180" s="208"/>
      <c r="G180" s="208"/>
      <c r="H180" s="208"/>
      <c r="I180" s="208"/>
      <c r="J180" s="225"/>
      <c r="K180" s="209"/>
      <c r="L180" s="404"/>
    </row>
    <row r="181" spans="2:12" s="321" customFormat="1" hidden="1" outlineLevel="1" x14ac:dyDescent="0.3">
      <c r="B181" s="1480" t="s">
        <v>801</v>
      </c>
      <c r="C181" s="1481"/>
      <c r="D181" s="173" t="s">
        <v>802</v>
      </c>
      <c r="E181" s="208">
        <f t="shared" si="28"/>
        <v>0</v>
      </c>
      <c r="F181" s="223">
        <f>F182</f>
        <v>0</v>
      </c>
      <c r="G181" s="223">
        <f t="shared" ref="G181:J181" si="41">G182</f>
        <v>0</v>
      </c>
      <c r="H181" s="223">
        <f t="shared" si="41"/>
        <v>0</v>
      </c>
      <c r="I181" s="223">
        <f t="shared" si="41"/>
        <v>0</v>
      </c>
      <c r="J181" s="223">
        <f t="shared" si="41"/>
        <v>0</v>
      </c>
      <c r="K181" s="234"/>
      <c r="L181" s="404"/>
    </row>
    <row r="182" spans="2:12" s="321" customFormat="1" ht="15" hidden="1" outlineLevel="2" x14ac:dyDescent="0.3">
      <c r="B182" s="231"/>
      <c r="C182" s="235" t="s">
        <v>436</v>
      </c>
      <c r="D182" s="185" t="s">
        <v>803</v>
      </c>
      <c r="E182" s="208">
        <f t="shared" si="28"/>
        <v>0</v>
      </c>
      <c r="F182" s="208"/>
      <c r="G182" s="208"/>
      <c r="H182" s="208"/>
      <c r="I182" s="208"/>
      <c r="J182" s="225"/>
      <c r="K182" s="209"/>
      <c r="L182" s="404"/>
    </row>
    <row r="183" spans="2:12" ht="18" customHeight="1" x14ac:dyDescent="0.3">
      <c r="B183" s="1427" t="s">
        <v>979</v>
      </c>
      <c r="C183" s="1428"/>
      <c r="D183" s="236"/>
      <c r="E183" s="236">
        <f t="shared" si="28"/>
        <v>0</v>
      </c>
      <c r="F183" s="236">
        <f>SUM(F184,F189,F201,F258,F270,F273)</f>
        <v>0</v>
      </c>
      <c r="G183" s="236">
        <f t="shared" ref="G183:I183" si="42">SUM(G184,G189,G201,G258,G270,G273)</f>
        <v>0</v>
      </c>
      <c r="H183" s="236">
        <f t="shared" si="42"/>
        <v>0</v>
      </c>
      <c r="I183" s="236">
        <f t="shared" si="42"/>
        <v>0</v>
      </c>
      <c r="J183" s="236">
        <f>SUM(J184,J189,J201,J258,J270,J273)</f>
        <v>0</v>
      </c>
      <c r="K183" s="213"/>
      <c r="L183" s="401"/>
    </row>
    <row r="184" spans="2:12" s="202" customFormat="1" ht="32.25" hidden="1" customHeight="1" collapsed="1" x14ac:dyDescent="0.3">
      <c r="B184" s="1431" t="s">
        <v>956</v>
      </c>
      <c r="C184" s="1432"/>
      <c r="D184" s="173" t="s">
        <v>957</v>
      </c>
      <c r="E184" s="208">
        <f t="shared" si="28"/>
        <v>0</v>
      </c>
      <c r="F184" s="223">
        <f>F185</f>
        <v>0</v>
      </c>
      <c r="G184" s="223">
        <f t="shared" ref="G184:J184" si="43">G185</f>
        <v>0</v>
      </c>
      <c r="H184" s="223">
        <f t="shared" si="43"/>
        <v>0</v>
      </c>
      <c r="I184" s="223">
        <f t="shared" si="43"/>
        <v>0</v>
      </c>
      <c r="J184" s="223">
        <f t="shared" si="43"/>
        <v>0</v>
      </c>
      <c r="K184" s="209"/>
      <c r="L184" s="202">
        <v>0</v>
      </c>
    </row>
    <row r="185" spans="2:12" s="321" customFormat="1" hidden="1" outlineLevel="1" x14ac:dyDescent="0.3">
      <c r="B185" s="178" t="s">
        <v>804</v>
      </c>
      <c r="C185" s="184"/>
      <c r="D185" s="173" t="s">
        <v>805</v>
      </c>
      <c r="E185" s="208">
        <f t="shared" si="28"/>
        <v>0</v>
      </c>
      <c r="F185" s="223">
        <f>SUM(F186:F188)</f>
        <v>0</v>
      </c>
      <c r="G185" s="223">
        <f t="shared" ref="G185:J185" si="44">SUM(G186:G188)</f>
        <v>0</v>
      </c>
      <c r="H185" s="223">
        <f t="shared" si="44"/>
        <v>0</v>
      </c>
      <c r="I185" s="223">
        <f t="shared" si="44"/>
        <v>0</v>
      </c>
      <c r="J185" s="223">
        <f t="shared" si="44"/>
        <v>0</v>
      </c>
      <c r="K185" s="220" t="s">
        <v>43</v>
      </c>
      <c r="L185" s="404"/>
    </row>
    <row r="186" spans="2:12" s="321" customFormat="1" ht="15" hidden="1" outlineLevel="2" x14ac:dyDescent="0.3">
      <c r="B186" s="190"/>
      <c r="C186" s="189" t="s">
        <v>806</v>
      </c>
      <c r="D186" s="185" t="s">
        <v>807</v>
      </c>
      <c r="E186" s="208">
        <f t="shared" si="28"/>
        <v>0</v>
      </c>
      <c r="F186" s="208"/>
      <c r="G186" s="208"/>
      <c r="H186" s="208"/>
      <c r="I186" s="208"/>
      <c r="J186" s="225"/>
      <c r="K186" s="220" t="s">
        <v>43</v>
      </c>
      <c r="L186" s="404"/>
    </row>
    <row r="187" spans="2:12" s="321" customFormat="1" ht="28.2" hidden="1" outlineLevel="2" x14ac:dyDescent="0.3">
      <c r="B187" s="190"/>
      <c r="C187" s="237" t="s">
        <v>808</v>
      </c>
      <c r="D187" s="185" t="s">
        <v>809</v>
      </c>
      <c r="E187" s="208">
        <f t="shared" si="28"/>
        <v>0</v>
      </c>
      <c r="F187" s="208"/>
      <c r="G187" s="208"/>
      <c r="H187" s="208"/>
      <c r="I187" s="208"/>
      <c r="J187" s="225"/>
      <c r="K187" s="220" t="s">
        <v>43</v>
      </c>
      <c r="L187" s="404"/>
    </row>
    <row r="188" spans="2:12" s="321" customFormat="1" ht="15" hidden="1" outlineLevel="2" x14ac:dyDescent="0.3">
      <c r="B188" s="190"/>
      <c r="C188" s="237" t="s">
        <v>810</v>
      </c>
      <c r="D188" s="185" t="s">
        <v>811</v>
      </c>
      <c r="E188" s="208">
        <f t="shared" si="28"/>
        <v>0</v>
      </c>
      <c r="F188" s="208"/>
      <c r="G188" s="208"/>
      <c r="H188" s="208"/>
      <c r="I188" s="208"/>
      <c r="J188" s="225"/>
      <c r="K188" s="220" t="s">
        <v>43</v>
      </c>
      <c r="L188" s="404"/>
    </row>
    <row r="189" spans="2:12" s="202" customFormat="1" hidden="1" collapsed="1" x14ac:dyDescent="0.3">
      <c r="B189" s="1431" t="s">
        <v>958</v>
      </c>
      <c r="C189" s="1432"/>
      <c r="D189" s="173" t="s">
        <v>959</v>
      </c>
      <c r="E189" s="208">
        <f t="shared" si="28"/>
        <v>0</v>
      </c>
      <c r="F189" s="223">
        <f>F190</f>
        <v>0</v>
      </c>
      <c r="G189" s="223">
        <f t="shared" ref="G189:J189" si="45">G190</f>
        <v>0</v>
      </c>
      <c r="H189" s="223">
        <f t="shared" si="45"/>
        <v>0</v>
      </c>
      <c r="I189" s="223">
        <f t="shared" si="45"/>
        <v>0</v>
      </c>
      <c r="J189" s="223">
        <f t="shared" si="45"/>
        <v>0</v>
      </c>
      <c r="K189" s="209"/>
      <c r="L189" s="202">
        <v>0</v>
      </c>
    </row>
    <row r="190" spans="2:12" s="321" customFormat="1" ht="15" hidden="1" customHeight="1" outlineLevel="1" x14ac:dyDescent="0.3">
      <c r="B190" s="1472" t="s">
        <v>812</v>
      </c>
      <c r="C190" s="1473"/>
      <c r="D190" s="173" t="s">
        <v>727</v>
      </c>
      <c r="E190" s="208">
        <f t="shared" si="28"/>
        <v>0</v>
      </c>
      <c r="F190" s="223">
        <f>SUM(F191:F200)</f>
        <v>0</v>
      </c>
      <c r="G190" s="223">
        <f t="shared" ref="G190:J190" si="46">SUM(G191:G200)</f>
        <v>0</v>
      </c>
      <c r="H190" s="223">
        <f t="shared" si="46"/>
        <v>0</v>
      </c>
      <c r="I190" s="223">
        <f t="shared" si="46"/>
        <v>0</v>
      </c>
      <c r="J190" s="223">
        <f t="shared" si="46"/>
        <v>0</v>
      </c>
      <c r="K190" s="220" t="s">
        <v>43</v>
      </c>
      <c r="L190" s="404"/>
    </row>
    <row r="191" spans="2:12" s="321" customFormat="1" ht="15" hidden="1" outlineLevel="2" x14ac:dyDescent="0.3">
      <c r="B191" s="178"/>
      <c r="C191" s="187" t="s">
        <v>813</v>
      </c>
      <c r="D191" s="185" t="s">
        <v>814</v>
      </c>
      <c r="E191" s="208">
        <f t="shared" si="28"/>
        <v>0</v>
      </c>
      <c r="F191" s="208"/>
      <c r="G191" s="208"/>
      <c r="H191" s="208"/>
      <c r="I191" s="208"/>
      <c r="J191" s="225"/>
      <c r="K191" s="220" t="s">
        <v>43</v>
      </c>
      <c r="L191" s="404"/>
    </row>
    <row r="192" spans="2:12" s="321" customFormat="1" ht="15" hidden="1" outlineLevel="2" x14ac:dyDescent="0.3">
      <c r="B192" s="178"/>
      <c r="C192" s="187" t="s">
        <v>815</v>
      </c>
      <c r="D192" s="185" t="s">
        <v>816</v>
      </c>
      <c r="E192" s="208">
        <f t="shared" si="28"/>
        <v>0</v>
      </c>
      <c r="F192" s="208"/>
      <c r="G192" s="208"/>
      <c r="H192" s="208"/>
      <c r="I192" s="208"/>
      <c r="J192" s="225"/>
      <c r="K192" s="220" t="s">
        <v>43</v>
      </c>
      <c r="L192" s="404"/>
    </row>
    <row r="193" spans="2:12" s="321" customFormat="1" ht="15" hidden="1" outlineLevel="2" x14ac:dyDescent="0.3">
      <c r="B193" s="178"/>
      <c r="C193" s="187" t="s">
        <v>817</v>
      </c>
      <c r="D193" s="185" t="s">
        <v>818</v>
      </c>
      <c r="E193" s="208">
        <f t="shared" si="28"/>
        <v>0</v>
      </c>
      <c r="F193" s="208"/>
      <c r="G193" s="208"/>
      <c r="H193" s="208"/>
      <c r="I193" s="208"/>
      <c r="J193" s="225"/>
      <c r="K193" s="220" t="s">
        <v>43</v>
      </c>
      <c r="L193" s="404"/>
    </row>
    <row r="194" spans="2:12" s="321" customFormat="1" ht="15" hidden="1" outlineLevel="2" x14ac:dyDescent="0.3">
      <c r="B194" s="178"/>
      <c r="C194" s="187" t="s">
        <v>819</v>
      </c>
      <c r="D194" s="185" t="s">
        <v>820</v>
      </c>
      <c r="E194" s="208">
        <f t="shared" si="28"/>
        <v>0</v>
      </c>
      <c r="F194" s="208"/>
      <c r="G194" s="208"/>
      <c r="H194" s="208"/>
      <c r="I194" s="208"/>
      <c r="J194" s="225"/>
      <c r="K194" s="220" t="s">
        <v>43</v>
      </c>
      <c r="L194" s="404"/>
    </row>
    <row r="195" spans="2:12" s="321" customFormat="1" ht="15" hidden="1" outlineLevel="2" x14ac:dyDescent="0.3">
      <c r="B195" s="178"/>
      <c r="C195" s="187" t="s">
        <v>821</v>
      </c>
      <c r="D195" s="185" t="s">
        <v>822</v>
      </c>
      <c r="E195" s="208">
        <f t="shared" si="28"/>
        <v>0</v>
      </c>
      <c r="F195" s="208"/>
      <c r="G195" s="208"/>
      <c r="H195" s="208"/>
      <c r="I195" s="208"/>
      <c r="J195" s="225"/>
      <c r="K195" s="220"/>
      <c r="L195" s="404"/>
    </row>
    <row r="196" spans="2:12" s="321" customFormat="1" ht="15" hidden="1" outlineLevel="2" x14ac:dyDescent="0.3">
      <c r="B196" s="188"/>
      <c r="C196" s="187" t="s">
        <v>823</v>
      </c>
      <c r="D196" s="185" t="s">
        <v>824</v>
      </c>
      <c r="E196" s="208">
        <f t="shared" si="28"/>
        <v>0</v>
      </c>
      <c r="F196" s="208"/>
      <c r="G196" s="208"/>
      <c r="H196" s="208"/>
      <c r="I196" s="208"/>
      <c r="J196" s="225"/>
      <c r="K196" s="220" t="s">
        <v>43</v>
      </c>
      <c r="L196" s="404"/>
    </row>
    <row r="197" spans="2:12" s="321" customFormat="1" ht="15" hidden="1" outlineLevel="2" x14ac:dyDescent="0.3">
      <c r="B197" s="188"/>
      <c r="C197" s="187" t="s">
        <v>825</v>
      </c>
      <c r="D197" s="185" t="s">
        <v>826</v>
      </c>
      <c r="E197" s="208">
        <f t="shared" si="28"/>
        <v>0</v>
      </c>
      <c r="F197" s="208"/>
      <c r="G197" s="208"/>
      <c r="H197" s="208"/>
      <c r="I197" s="208"/>
      <c r="J197" s="225"/>
      <c r="K197" s="220" t="s">
        <v>43</v>
      </c>
      <c r="L197" s="404"/>
    </row>
    <row r="198" spans="2:12" s="321" customFormat="1" ht="15" hidden="1" outlineLevel="2" x14ac:dyDescent="0.3">
      <c r="B198" s="188"/>
      <c r="C198" s="189" t="s">
        <v>827</v>
      </c>
      <c r="D198" s="185" t="s">
        <v>828</v>
      </c>
      <c r="E198" s="208">
        <f t="shared" si="28"/>
        <v>0</v>
      </c>
      <c r="F198" s="208"/>
      <c r="G198" s="208"/>
      <c r="H198" s="208"/>
      <c r="I198" s="208"/>
      <c r="J198" s="225"/>
      <c r="K198" s="220" t="s">
        <v>43</v>
      </c>
      <c r="L198" s="404"/>
    </row>
    <row r="199" spans="2:12" s="321" customFormat="1" ht="15" hidden="1" outlineLevel="2" x14ac:dyDescent="0.3">
      <c r="B199" s="188"/>
      <c r="C199" s="189" t="s">
        <v>829</v>
      </c>
      <c r="D199" s="185" t="s">
        <v>830</v>
      </c>
      <c r="E199" s="208">
        <f t="shared" si="28"/>
        <v>0</v>
      </c>
      <c r="F199" s="208"/>
      <c r="G199" s="208"/>
      <c r="H199" s="208"/>
      <c r="I199" s="208"/>
      <c r="J199" s="225"/>
      <c r="K199" s="220" t="s">
        <v>43</v>
      </c>
      <c r="L199" s="404"/>
    </row>
    <row r="200" spans="2:12" s="321" customFormat="1" ht="15" hidden="1" outlineLevel="2" x14ac:dyDescent="0.3">
      <c r="B200" s="188"/>
      <c r="C200" s="189" t="s">
        <v>831</v>
      </c>
      <c r="D200" s="185" t="s">
        <v>832</v>
      </c>
      <c r="E200" s="208">
        <f t="shared" si="28"/>
        <v>0</v>
      </c>
      <c r="F200" s="208"/>
      <c r="G200" s="208"/>
      <c r="H200" s="208"/>
      <c r="I200" s="208"/>
      <c r="J200" s="225"/>
      <c r="K200" s="220"/>
      <c r="L200" s="404"/>
    </row>
    <row r="201" spans="2:12" s="202" customFormat="1" ht="51.75" hidden="1" customHeight="1" collapsed="1" x14ac:dyDescent="0.3">
      <c r="B201" s="1431" t="s">
        <v>960</v>
      </c>
      <c r="C201" s="1432"/>
      <c r="D201" s="238">
        <v>56</v>
      </c>
      <c r="E201" s="223">
        <f t="shared" si="28"/>
        <v>0</v>
      </c>
      <c r="F201" s="223">
        <f>SUM(F202+F206)</f>
        <v>0</v>
      </c>
      <c r="G201" s="223">
        <f>SUM(G202+G206+G238)</f>
        <v>0</v>
      </c>
      <c r="H201" s="223">
        <f>SUM(H202+H206+H238)</f>
        <v>0</v>
      </c>
      <c r="I201" s="223">
        <f>SUM(I202+I206+I238)</f>
        <v>0</v>
      </c>
      <c r="J201" s="223">
        <f>SUM(J202+J206+J238)</f>
        <v>0</v>
      </c>
      <c r="K201" s="209"/>
      <c r="L201" s="202">
        <v>0</v>
      </c>
    </row>
    <row r="202" spans="2:12" s="321" customFormat="1" ht="15" hidden="1" customHeight="1" outlineLevel="1" x14ac:dyDescent="0.3">
      <c r="B202" s="1474" t="s">
        <v>833</v>
      </c>
      <c r="C202" s="1475"/>
      <c r="D202" s="185" t="s">
        <v>834</v>
      </c>
      <c r="E202" s="208">
        <f t="shared" si="28"/>
        <v>0</v>
      </c>
      <c r="F202" s="208">
        <f>SUM(F203:F205)</f>
        <v>0</v>
      </c>
      <c r="G202" s="208">
        <f t="shared" ref="G202:J202" si="47">SUM(G203:G205)</f>
        <v>0</v>
      </c>
      <c r="H202" s="208">
        <f t="shared" si="47"/>
        <v>0</v>
      </c>
      <c r="I202" s="208">
        <f t="shared" si="47"/>
        <v>0</v>
      </c>
      <c r="J202" s="208">
        <f t="shared" si="47"/>
        <v>0</v>
      </c>
      <c r="K202" s="220" t="s">
        <v>43</v>
      </c>
      <c r="L202" s="404"/>
    </row>
    <row r="203" spans="2:12" s="321" customFormat="1" ht="15" hidden="1" outlineLevel="2" x14ac:dyDescent="0.3">
      <c r="B203" s="231"/>
      <c r="C203" s="239" t="s">
        <v>835</v>
      </c>
      <c r="D203" s="240" t="s">
        <v>836</v>
      </c>
      <c r="E203" s="208">
        <f t="shared" si="28"/>
        <v>0</v>
      </c>
      <c r="F203" s="208"/>
      <c r="G203" s="208"/>
      <c r="H203" s="208"/>
      <c r="I203" s="208"/>
      <c r="J203" s="225"/>
      <c r="K203" s="220" t="s">
        <v>43</v>
      </c>
      <c r="L203" s="404"/>
    </row>
    <row r="204" spans="2:12" s="321" customFormat="1" ht="15" hidden="1" outlineLevel="2" x14ac:dyDescent="0.3">
      <c r="B204" s="231"/>
      <c r="C204" s="239" t="s">
        <v>837</v>
      </c>
      <c r="D204" s="240" t="s">
        <v>838</v>
      </c>
      <c r="E204" s="208">
        <f t="shared" si="28"/>
        <v>0</v>
      </c>
      <c r="F204" s="208"/>
      <c r="G204" s="208"/>
      <c r="H204" s="208"/>
      <c r="I204" s="208"/>
      <c r="J204" s="225"/>
      <c r="K204" s="220" t="s">
        <v>43</v>
      </c>
      <c r="L204" s="404"/>
    </row>
    <row r="205" spans="2:12" s="321" customFormat="1" ht="15" hidden="1" outlineLevel="2" x14ac:dyDescent="0.3">
      <c r="B205" s="231"/>
      <c r="C205" s="239" t="s">
        <v>839</v>
      </c>
      <c r="D205" s="240" t="s">
        <v>840</v>
      </c>
      <c r="E205" s="208">
        <f t="shared" ref="E205:E268" si="48">SUM(G205:J205)</f>
        <v>0</v>
      </c>
      <c r="F205" s="208"/>
      <c r="G205" s="208"/>
      <c r="H205" s="208"/>
      <c r="I205" s="208"/>
      <c r="J205" s="225"/>
      <c r="K205" s="220" t="s">
        <v>43</v>
      </c>
      <c r="L205" s="404"/>
    </row>
    <row r="206" spans="2:12" s="321" customFormat="1" ht="15" hidden="1" customHeight="1" outlineLevel="1" x14ac:dyDescent="0.3">
      <c r="B206" s="1476" t="s">
        <v>841</v>
      </c>
      <c r="C206" s="1477"/>
      <c r="D206" s="228" t="s">
        <v>842</v>
      </c>
      <c r="E206" s="223">
        <f t="shared" si="48"/>
        <v>0</v>
      </c>
      <c r="F206" s="223">
        <f>SUM(F207:F209)</f>
        <v>0</v>
      </c>
      <c r="G206" s="223">
        <f t="shared" ref="G206:J206" si="49">SUM(G207:G209)</f>
        <v>0</v>
      </c>
      <c r="H206" s="223">
        <f t="shared" si="49"/>
        <v>0</v>
      </c>
      <c r="I206" s="223">
        <f t="shared" si="49"/>
        <v>0</v>
      </c>
      <c r="J206" s="223">
        <f t="shared" si="49"/>
        <v>0</v>
      </c>
      <c r="K206" s="220" t="s">
        <v>43</v>
      </c>
      <c r="L206" s="404"/>
    </row>
    <row r="207" spans="2:12" s="321" customFormat="1" ht="15" hidden="1" outlineLevel="2" x14ac:dyDescent="0.3">
      <c r="B207" s="231"/>
      <c r="C207" s="239" t="s">
        <v>835</v>
      </c>
      <c r="D207" s="240" t="s">
        <v>843</v>
      </c>
      <c r="E207" s="208">
        <f t="shared" si="48"/>
        <v>0</v>
      </c>
      <c r="F207" s="208"/>
      <c r="G207" s="208"/>
      <c r="H207" s="208"/>
      <c r="I207" s="208"/>
      <c r="J207" s="225"/>
      <c r="K207" s="220" t="s">
        <v>43</v>
      </c>
      <c r="L207" s="404"/>
    </row>
    <row r="208" spans="2:12" s="321" customFormat="1" ht="15" hidden="1" outlineLevel="2" x14ac:dyDescent="0.3">
      <c r="B208" s="231"/>
      <c r="C208" s="239" t="s">
        <v>837</v>
      </c>
      <c r="D208" s="240" t="s">
        <v>844</v>
      </c>
      <c r="E208" s="208">
        <f t="shared" si="48"/>
        <v>0</v>
      </c>
      <c r="F208" s="223"/>
      <c r="G208" s="223"/>
      <c r="H208" s="223"/>
      <c r="I208" s="223"/>
      <c r="J208" s="223"/>
      <c r="K208" s="220" t="s">
        <v>43</v>
      </c>
      <c r="L208" s="404"/>
    </row>
    <row r="209" spans="2:12" s="321" customFormat="1" ht="15" hidden="1" outlineLevel="2" x14ac:dyDescent="0.3">
      <c r="B209" s="231"/>
      <c r="C209" s="239" t="s">
        <v>845</v>
      </c>
      <c r="D209" s="240" t="s">
        <v>846</v>
      </c>
      <c r="E209" s="208">
        <f t="shared" si="48"/>
        <v>0</v>
      </c>
      <c r="F209" s="208"/>
      <c r="G209" s="208"/>
      <c r="H209" s="208"/>
      <c r="I209" s="208"/>
      <c r="J209" s="225"/>
      <c r="K209" s="220" t="s">
        <v>43</v>
      </c>
      <c r="L209" s="404"/>
    </row>
    <row r="210" spans="2:12" s="321" customFormat="1" ht="15" hidden="1" customHeight="1" outlineLevel="1" x14ac:dyDescent="0.3">
      <c r="B210" s="1476" t="s">
        <v>847</v>
      </c>
      <c r="C210" s="1477"/>
      <c r="D210" s="228" t="s">
        <v>848</v>
      </c>
      <c r="E210" s="223">
        <f t="shared" si="48"/>
        <v>0</v>
      </c>
      <c r="F210" s="223">
        <f>SUM(F211:F217)</f>
        <v>0</v>
      </c>
      <c r="G210" s="223">
        <f t="shared" ref="G210:J210" si="50">SUM(G211:G217)</f>
        <v>0</v>
      </c>
      <c r="H210" s="223">
        <f t="shared" si="50"/>
        <v>0</v>
      </c>
      <c r="I210" s="223">
        <f t="shared" si="50"/>
        <v>0</v>
      </c>
      <c r="J210" s="223">
        <f t="shared" si="50"/>
        <v>0</v>
      </c>
      <c r="K210" s="220" t="s">
        <v>43</v>
      </c>
      <c r="L210" s="404"/>
    </row>
    <row r="211" spans="2:12" s="321" customFormat="1" ht="15" hidden="1" outlineLevel="2" x14ac:dyDescent="0.3">
      <c r="B211" s="231"/>
      <c r="C211" s="239" t="s">
        <v>835</v>
      </c>
      <c r="D211" s="240" t="s">
        <v>849</v>
      </c>
      <c r="E211" s="208">
        <f t="shared" si="48"/>
        <v>0</v>
      </c>
      <c r="F211" s="208"/>
      <c r="G211" s="208"/>
      <c r="H211" s="208"/>
      <c r="I211" s="208"/>
      <c r="J211" s="225"/>
      <c r="K211" s="220" t="s">
        <v>43</v>
      </c>
      <c r="L211" s="404"/>
    </row>
    <row r="212" spans="2:12" s="321" customFormat="1" ht="15" hidden="1" outlineLevel="2" x14ac:dyDescent="0.3">
      <c r="B212" s="231"/>
      <c r="C212" s="239" t="s">
        <v>837</v>
      </c>
      <c r="D212" s="240" t="s">
        <v>850</v>
      </c>
      <c r="E212" s="208">
        <f t="shared" si="48"/>
        <v>0</v>
      </c>
      <c r="F212" s="208"/>
      <c r="G212" s="208"/>
      <c r="H212" s="208"/>
      <c r="I212" s="208"/>
      <c r="J212" s="225"/>
      <c r="K212" s="220" t="s">
        <v>43</v>
      </c>
      <c r="L212" s="404"/>
    </row>
    <row r="213" spans="2:12" s="321" customFormat="1" ht="15" hidden="1" outlineLevel="2" x14ac:dyDescent="0.3">
      <c r="B213" s="231"/>
      <c r="C213" s="239" t="s">
        <v>839</v>
      </c>
      <c r="D213" s="240" t="s">
        <v>851</v>
      </c>
      <c r="E213" s="208">
        <f t="shared" si="48"/>
        <v>0</v>
      </c>
      <c r="F213" s="208"/>
      <c r="G213" s="208"/>
      <c r="H213" s="208"/>
      <c r="I213" s="208"/>
      <c r="J213" s="225"/>
      <c r="K213" s="220" t="s">
        <v>43</v>
      </c>
      <c r="L213" s="404"/>
    </row>
    <row r="214" spans="2:12" s="321" customFormat="1" ht="15" hidden="1" customHeight="1" outlineLevel="2" x14ac:dyDescent="0.3">
      <c r="B214" s="1476" t="s">
        <v>2</v>
      </c>
      <c r="C214" s="1477"/>
      <c r="D214" s="228" t="s">
        <v>852</v>
      </c>
      <c r="E214" s="208">
        <f t="shared" si="48"/>
        <v>0</v>
      </c>
      <c r="F214" s="208"/>
      <c r="G214" s="208"/>
      <c r="H214" s="208"/>
      <c r="I214" s="208"/>
      <c r="J214" s="225"/>
      <c r="K214" s="220" t="s">
        <v>43</v>
      </c>
      <c r="L214" s="404"/>
    </row>
    <row r="215" spans="2:12" s="321" customFormat="1" ht="15" hidden="1" outlineLevel="2" x14ac:dyDescent="0.3">
      <c r="B215" s="231"/>
      <c r="C215" s="239" t="s">
        <v>835</v>
      </c>
      <c r="D215" s="240" t="s">
        <v>853</v>
      </c>
      <c r="E215" s="208">
        <f t="shared" si="48"/>
        <v>0</v>
      </c>
      <c r="F215" s="208"/>
      <c r="G215" s="208"/>
      <c r="H215" s="208"/>
      <c r="I215" s="208"/>
      <c r="J215" s="225"/>
      <c r="K215" s="220" t="s">
        <v>43</v>
      </c>
      <c r="L215" s="404"/>
    </row>
    <row r="216" spans="2:12" s="321" customFormat="1" ht="15" hidden="1" outlineLevel="2" x14ac:dyDescent="0.3">
      <c r="B216" s="231"/>
      <c r="C216" s="239" t="s">
        <v>837</v>
      </c>
      <c r="D216" s="240" t="s">
        <v>854</v>
      </c>
      <c r="E216" s="208">
        <f t="shared" si="48"/>
        <v>0</v>
      </c>
      <c r="F216" s="208"/>
      <c r="G216" s="208"/>
      <c r="H216" s="208"/>
      <c r="I216" s="208"/>
      <c r="J216" s="225"/>
      <c r="K216" s="220" t="s">
        <v>43</v>
      </c>
      <c r="L216" s="404"/>
    </row>
    <row r="217" spans="2:12" s="321" customFormat="1" ht="15" hidden="1" outlineLevel="2" x14ac:dyDescent="0.3">
      <c r="B217" s="231"/>
      <c r="C217" s="239" t="s">
        <v>839</v>
      </c>
      <c r="D217" s="240" t="s">
        <v>855</v>
      </c>
      <c r="E217" s="208">
        <f t="shared" si="48"/>
        <v>0</v>
      </c>
      <c r="F217" s="208"/>
      <c r="G217" s="208"/>
      <c r="H217" s="208"/>
      <c r="I217" s="208"/>
      <c r="J217" s="225"/>
      <c r="K217" s="220" t="s">
        <v>43</v>
      </c>
      <c r="L217" s="404"/>
    </row>
    <row r="218" spans="2:12" s="321" customFormat="1" ht="15" hidden="1" customHeight="1" outlineLevel="1" x14ac:dyDescent="0.3">
      <c r="B218" s="1476" t="s">
        <v>856</v>
      </c>
      <c r="C218" s="1477"/>
      <c r="D218" s="228" t="s">
        <v>857</v>
      </c>
      <c r="E218" s="223">
        <f t="shared" si="48"/>
        <v>0</v>
      </c>
      <c r="F218" s="223">
        <f>SUM(F219:F221)</f>
        <v>0</v>
      </c>
      <c r="G218" s="223">
        <f t="shared" ref="G218:J218" si="51">SUM(G219:G221)</f>
        <v>0</v>
      </c>
      <c r="H218" s="223">
        <f t="shared" si="51"/>
        <v>0</v>
      </c>
      <c r="I218" s="223">
        <f t="shared" si="51"/>
        <v>0</v>
      </c>
      <c r="J218" s="223">
        <f t="shared" si="51"/>
        <v>0</v>
      </c>
      <c r="K218" s="220" t="s">
        <v>43</v>
      </c>
      <c r="L218" s="404"/>
    </row>
    <row r="219" spans="2:12" s="321" customFormat="1" ht="15" hidden="1" outlineLevel="2" x14ac:dyDescent="0.3">
      <c r="B219" s="231"/>
      <c r="C219" s="239" t="s">
        <v>835</v>
      </c>
      <c r="D219" s="240" t="s">
        <v>858</v>
      </c>
      <c r="E219" s="208">
        <f t="shared" si="48"/>
        <v>0</v>
      </c>
      <c r="F219" s="208"/>
      <c r="G219" s="208"/>
      <c r="H219" s="208"/>
      <c r="I219" s="208"/>
      <c r="J219" s="225"/>
      <c r="K219" s="220" t="s">
        <v>43</v>
      </c>
      <c r="L219" s="404"/>
    </row>
    <row r="220" spans="2:12" s="321" customFormat="1" ht="15" hidden="1" outlineLevel="2" x14ac:dyDescent="0.3">
      <c r="B220" s="231"/>
      <c r="C220" s="239" t="s">
        <v>837</v>
      </c>
      <c r="D220" s="240" t="s">
        <v>859</v>
      </c>
      <c r="E220" s="208">
        <f t="shared" si="48"/>
        <v>0</v>
      </c>
      <c r="F220" s="208"/>
      <c r="G220" s="208"/>
      <c r="H220" s="208"/>
      <c r="I220" s="208"/>
      <c r="J220" s="225"/>
      <c r="K220" s="220" t="s">
        <v>43</v>
      </c>
      <c r="L220" s="404"/>
    </row>
    <row r="221" spans="2:12" s="321" customFormat="1" ht="15" hidden="1" outlineLevel="2" x14ac:dyDescent="0.3">
      <c r="B221" s="231"/>
      <c r="C221" s="239" t="s">
        <v>839</v>
      </c>
      <c r="D221" s="240" t="s">
        <v>860</v>
      </c>
      <c r="E221" s="208">
        <f t="shared" si="48"/>
        <v>0</v>
      </c>
      <c r="F221" s="208"/>
      <c r="G221" s="208"/>
      <c r="H221" s="208"/>
      <c r="I221" s="208"/>
      <c r="J221" s="225"/>
      <c r="K221" s="220" t="s">
        <v>43</v>
      </c>
      <c r="L221" s="404"/>
    </row>
    <row r="222" spans="2:12" s="321" customFormat="1" ht="15" hidden="1" customHeight="1" outlineLevel="1" x14ac:dyDescent="0.3">
      <c r="B222" s="1476" t="s">
        <v>861</v>
      </c>
      <c r="C222" s="1477"/>
      <c r="D222" s="228" t="s">
        <v>862</v>
      </c>
      <c r="E222" s="223">
        <f t="shared" si="48"/>
        <v>0</v>
      </c>
      <c r="F222" s="223">
        <f>SUM(F223:F225)</f>
        <v>0</v>
      </c>
      <c r="G222" s="223">
        <f t="shared" ref="G222:J222" si="52">SUM(G223:G225)</f>
        <v>0</v>
      </c>
      <c r="H222" s="223">
        <f t="shared" si="52"/>
        <v>0</v>
      </c>
      <c r="I222" s="223">
        <f t="shared" si="52"/>
        <v>0</v>
      </c>
      <c r="J222" s="223">
        <f t="shared" si="52"/>
        <v>0</v>
      </c>
      <c r="K222" s="220" t="s">
        <v>43</v>
      </c>
      <c r="L222" s="404"/>
    </row>
    <row r="223" spans="2:12" s="321" customFormat="1" ht="15" hidden="1" outlineLevel="2" x14ac:dyDescent="0.3">
      <c r="B223" s="231"/>
      <c r="C223" s="239" t="s">
        <v>835</v>
      </c>
      <c r="D223" s="240" t="s">
        <v>863</v>
      </c>
      <c r="E223" s="208">
        <f t="shared" si="48"/>
        <v>0</v>
      </c>
      <c r="F223" s="208"/>
      <c r="G223" s="208"/>
      <c r="H223" s="208"/>
      <c r="I223" s="208"/>
      <c r="J223" s="225"/>
      <c r="K223" s="220" t="s">
        <v>43</v>
      </c>
      <c r="L223" s="404"/>
    </row>
    <row r="224" spans="2:12" s="321" customFormat="1" ht="15" hidden="1" outlineLevel="2" x14ac:dyDescent="0.3">
      <c r="B224" s="231"/>
      <c r="C224" s="239" t="s">
        <v>837</v>
      </c>
      <c r="D224" s="240" t="s">
        <v>864</v>
      </c>
      <c r="E224" s="208">
        <f t="shared" si="48"/>
        <v>0</v>
      </c>
      <c r="F224" s="208"/>
      <c r="G224" s="208"/>
      <c r="H224" s="208"/>
      <c r="I224" s="208"/>
      <c r="J224" s="225"/>
      <c r="K224" s="220" t="s">
        <v>43</v>
      </c>
      <c r="L224" s="404"/>
    </row>
    <row r="225" spans="2:12" s="321" customFormat="1" ht="15" hidden="1" outlineLevel="2" x14ac:dyDescent="0.3">
      <c r="B225" s="231"/>
      <c r="C225" s="239" t="s">
        <v>839</v>
      </c>
      <c r="D225" s="240" t="s">
        <v>865</v>
      </c>
      <c r="E225" s="208">
        <f t="shared" si="48"/>
        <v>0</v>
      </c>
      <c r="F225" s="208"/>
      <c r="G225" s="208"/>
      <c r="H225" s="208"/>
      <c r="I225" s="208"/>
      <c r="J225" s="225"/>
      <c r="K225" s="220" t="s">
        <v>43</v>
      </c>
      <c r="L225" s="404"/>
    </row>
    <row r="226" spans="2:12" s="321" customFormat="1" ht="15" hidden="1" customHeight="1" outlineLevel="1" x14ac:dyDescent="0.3">
      <c r="B226" s="1476" t="s">
        <v>866</v>
      </c>
      <c r="C226" s="1477"/>
      <c r="D226" s="228" t="s">
        <v>867</v>
      </c>
      <c r="E226" s="223">
        <f t="shared" si="48"/>
        <v>0</v>
      </c>
      <c r="F226" s="223">
        <f>SUM(F227:F229)</f>
        <v>0</v>
      </c>
      <c r="G226" s="223">
        <f t="shared" ref="G226:J226" si="53">SUM(G227:G229)</f>
        <v>0</v>
      </c>
      <c r="H226" s="223">
        <f t="shared" si="53"/>
        <v>0</v>
      </c>
      <c r="I226" s="223">
        <f t="shared" si="53"/>
        <v>0</v>
      </c>
      <c r="J226" s="223">
        <f t="shared" si="53"/>
        <v>0</v>
      </c>
      <c r="K226" s="220" t="s">
        <v>43</v>
      </c>
      <c r="L226" s="404"/>
    </row>
    <row r="227" spans="2:12" s="321" customFormat="1" ht="15" hidden="1" outlineLevel="2" x14ac:dyDescent="0.3">
      <c r="B227" s="231"/>
      <c r="C227" s="239" t="s">
        <v>835</v>
      </c>
      <c r="D227" s="240" t="s">
        <v>868</v>
      </c>
      <c r="E227" s="208">
        <f t="shared" si="48"/>
        <v>0</v>
      </c>
      <c r="F227" s="208"/>
      <c r="G227" s="208"/>
      <c r="H227" s="208"/>
      <c r="I227" s="208"/>
      <c r="J227" s="225"/>
      <c r="K227" s="220" t="s">
        <v>43</v>
      </c>
      <c r="L227" s="404"/>
    </row>
    <row r="228" spans="2:12" s="321" customFormat="1" ht="15" hidden="1" outlineLevel="2" x14ac:dyDescent="0.3">
      <c r="B228" s="231"/>
      <c r="C228" s="239" t="s">
        <v>837</v>
      </c>
      <c r="D228" s="240" t="s">
        <v>869</v>
      </c>
      <c r="E228" s="208">
        <f t="shared" si="48"/>
        <v>0</v>
      </c>
      <c r="F228" s="208"/>
      <c r="G228" s="208"/>
      <c r="H228" s="208"/>
      <c r="I228" s="208"/>
      <c r="J228" s="225"/>
      <c r="K228" s="220" t="s">
        <v>43</v>
      </c>
      <c r="L228" s="404"/>
    </row>
    <row r="229" spans="2:12" s="321" customFormat="1" ht="15" hidden="1" outlineLevel="2" x14ac:dyDescent="0.3">
      <c r="B229" s="231"/>
      <c r="C229" s="239" t="s">
        <v>839</v>
      </c>
      <c r="D229" s="240" t="s">
        <v>870</v>
      </c>
      <c r="E229" s="208">
        <f t="shared" si="48"/>
        <v>0</v>
      </c>
      <c r="F229" s="208"/>
      <c r="G229" s="208"/>
      <c r="H229" s="208"/>
      <c r="I229" s="208"/>
      <c r="J229" s="225"/>
      <c r="K229" s="220" t="s">
        <v>43</v>
      </c>
      <c r="L229" s="404"/>
    </row>
    <row r="230" spans="2:12" s="321" customFormat="1" ht="15" hidden="1" customHeight="1" outlineLevel="1" x14ac:dyDescent="0.3">
      <c r="B230" s="1486" t="s">
        <v>871</v>
      </c>
      <c r="C230" s="1487"/>
      <c r="D230" s="228" t="s">
        <v>872</v>
      </c>
      <c r="E230" s="223">
        <f t="shared" si="48"/>
        <v>0</v>
      </c>
      <c r="F230" s="223">
        <f>SUM(F231:F233)</f>
        <v>0</v>
      </c>
      <c r="G230" s="223">
        <f t="shared" ref="G230:J230" si="54">SUM(G231:G233)</f>
        <v>0</v>
      </c>
      <c r="H230" s="223">
        <f t="shared" si="54"/>
        <v>0</v>
      </c>
      <c r="I230" s="223">
        <f t="shared" si="54"/>
        <v>0</v>
      </c>
      <c r="J230" s="223">
        <f t="shared" si="54"/>
        <v>0</v>
      </c>
      <c r="K230" s="220" t="s">
        <v>43</v>
      </c>
      <c r="L230" s="404"/>
    </row>
    <row r="231" spans="2:12" s="321" customFormat="1" ht="15" hidden="1" outlineLevel="2" x14ac:dyDescent="0.3">
      <c r="B231" s="241"/>
      <c r="C231" s="239" t="s">
        <v>835</v>
      </c>
      <c r="D231" s="228" t="s">
        <v>873</v>
      </c>
      <c r="E231" s="208">
        <f t="shared" si="48"/>
        <v>0</v>
      </c>
      <c r="F231" s="208"/>
      <c r="G231" s="208"/>
      <c r="H231" s="208"/>
      <c r="I231" s="208"/>
      <c r="J231" s="225"/>
      <c r="K231" s="220" t="s">
        <v>43</v>
      </c>
      <c r="L231" s="404"/>
    </row>
    <row r="232" spans="2:12" s="321" customFormat="1" ht="15" hidden="1" outlineLevel="2" x14ac:dyDescent="0.3">
      <c r="B232" s="241"/>
      <c r="C232" s="239" t="s">
        <v>837</v>
      </c>
      <c r="D232" s="228" t="s">
        <v>874</v>
      </c>
      <c r="E232" s="208">
        <f t="shared" si="48"/>
        <v>0</v>
      </c>
      <c r="F232" s="208"/>
      <c r="G232" s="208"/>
      <c r="H232" s="208"/>
      <c r="I232" s="208"/>
      <c r="J232" s="225"/>
      <c r="K232" s="220" t="s">
        <v>43</v>
      </c>
      <c r="L232" s="404"/>
    </row>
    <row r="233" spans="2:12" s="321" customFormat="1" ht="15" hidden="1" outlineLevel="2" x14ac:dyDescent="0.3">
      <c r="B233" s="241"/>
      <c r="C233" s="239" t="s">
        <v>839</v>
      </c>
      <c r="D233" s="228" t="s">
        <v>875</v>
      </c>
      <c r="E233" s="208">
        <f t="shared" si="48"/>
        <v>0</v>
      </c>
      <c r="F233" s="208"/>
      <c r="G233" s="208"/>
      <c r="H233" s="208"/>
      <c r="I233" s="208"/>
      <c r="J233" s="225"/>
      <c r="K233" s="220" t="s">
        <v>43</v>
      </c>
    </row>
    <row r="234" spans="2:12" s="321" customFormat="1" ht="15" hidden="1" customHeight="1" outlineLevel="1" x14ac:dyDescent="0.3">
      <c r="B234" s="1486" t="s">
        <v>876</v>
      </c>
      <c r="C234" s="1487"/>
      <c r="D234" s="228" t="s">
        <v>877</v>
      </c>
      <c r="E234" s="223">
        <f t="shared" si="48"/>
        <v>0</v>
      </c>
      <c r="F234" s="223">
        <f>SUM(F235:F237)</f>
        <v>0</v>
      </c>
      <c r="G234" s="223">
        <f t="shared" ref="G234:J234" si="55">SUM(G235:G237)</f>
        <v>0</v>
      </c>
      <c r="H234" s="223">
        <f t="shared" si="55"/>
        <v>0</v>
      </c>
      <c r="I234" s="223">
        <f t="shared" si="55"/>
        <v>0</v>
      </c>
      <c r="J234" s="223">
        <f t="shared" si="55"/>
        <v>0</v>
      </c>
      <c r="K234" s="220" t="s">
        <v>43</v>
      </c>
    </row>
    <row r="235" spans="2:12" s="321" customFormat="1" ht="15" hidden="1" outlineLevel="2" x14ac:dyDescent="0.3">
      <c r="B235" s="241"/>
      <c r="C235" s="239" t="s">
        <v>835</v>
      </c>
      <c r="D235" s="228" t="s">
        <v>878</v>
      </c>
      <c r="E235" s="208">
        <f t="shared" si="48"/>
        <v>0</v>
      </c>
      <c r="F235" s="208"/>
      <c r="G235" s="208"/>
      <c r="H235" s="208"/>
      <c r="I235" s="208"/>
      <c r="J235" s="225"/>
      <c r="K235" s="220" t="s">
        <v>43</v>
      </c>
    </row>
    <row r="236" spans="2:12" s="321" customFormat="1" ht="15" hidden="1" outlineLevel="2" x14ac:dyDescent="0.3">
      <c r="B236" s="241"/>
      <c r="C236" s="239" t="s">
        <v>837</v>
      </c>
      <c r="D236" s="228" t="s">
        <v>879</v>
      </c>
      <c r="E236" s="208">
        <f t="shared" si="48"/>
        <v>0</v>
      </c>
      <c r="F236" s="208"/>
      <c r="G236" s="208"/>
      <c r="H236" s="208"/>
      <c r="I236" s="208"/>
      <c r="J236" s="225"/>
      <c r="K236" s="220" t="s">
        <v>43</v>
      </c>
    </row>
    <row r="237" spans="2:12" s="321" customFormat="1" ht="15" hidden="1" outlineLevel="2" x14ac:dyDescent="0.3">
      <c r="B237" s="241"/>
      <c r="C237" s="239" t="s">
        <v>839</v>
      </c>
      <c r="D237" s="228" t="s">
        <v>880</v>
      </c>
      <c r="E237" s="208">
        <f t="shared" si="48"/>
        <v>0</v>
      </c>
      <c r="F237" s="208"/>
      <c r="G237" s="208"/>
      <c r="H237" s="208"/>
      <c r="I237" s="208"/>
      <c r="J237" s="225"/>
      <c r="K237" s="220" t="s">
        <v>43</v>
      </c>
    </row>
    <row r="238" spans="2:12" s="321" customFormat="1" ht="15" hidden="1" customHeight="1" outlineLevel="1" x14ac:dyDescent="0.3">
      <c r="B238" s="1482" t="s">
        <v>881</v>
      </c>
      <c r="C238" s="1483"/>
      <c r="D238" s="228" t="s">
        <v>882</v>
      </c>
      <c r="E238" s="223">
        <f t="shared" si="48"/>
        <v>0</v>
      </c>
      <c r="F238" s="223">
        <f>SUM(F239:F241)</f>
        <v>0</v>
      </c>
      <c r="G238" s="223">
        <f t="shared" ref="G238:J238" si="56">SUM(G239:G241)</f>
        <v>0</v>
      </c>
      <c r="H238" s="223">
        <f t="shared" si="56"/>
        <v>0</v>
      </c>
      <c r="I238" s="223">
        <f t="shared" si="56"/>
        <v>0</v>
      </c>
      <c r="J238" s="223">
        <f t="shared" si="56"/>
        <v>0</v>
      </c>
      <c r="K238" s="220" t="s">
        <v>43</v>
      </c>
    </row>
    <row r="239" spans="2:12" s="321" customFormat="1" ht="15" hidden="1" outlineLevel="2" x14ac:dyDescent="0.3">
      <c r="B239" s="242"/>
      <c r="C239" s="239" t="s">
        <v>835</v>
      </c>
      <c r="D239" s="228" t="s">
        <v>883</v>
      </c>
      <c r="E239" s="208">
        <f t="shared" si="48"/>
        <v>0</v>
      </c>
      <c r="F239" s="208"/>
      <c r="G239" s="208">
        <v>0</v>
      </c>
      <c r="H239" s="208">
        <v>0</v>
      </c>
      <c r="I239" s="208">
        <v>0</v>
      </c>
      <c r="J239" s="225">
        <v>0</v>
      </c>
      <c r="K239" s="220" t="s">
        <v>43</v>
      </c>
    </row>
    <row r="240" spans="2:12" s="321" customFormat="1" ht="15" hidden="1" outlineLevel="2" x14ac:dyDescent="0.3">
      <c r="B240" s="242"/>
      <c r="C240" s="239" t="s">
        <v>837</v>
      </c>
      <c r="D240" s="228" t="s">
        <v>884</v>
      </c>
      <c r="E240" s="208">
        <f t="shared" si="48"/>
        <v>0</v>
      </c>
      <c r="F240" s="208"/>
      <c r="G240" s="208">
        <v>0</v>
      </c>
      <c r="H240" s="208">
        <v>0</v>
      </c>
      <c r="I240" s="208">
        <v>0</v>
      </c>
      <c r="J240" s="225">
        <v>0</v>
      </c>
      <c r="K240" s="220" t="s">
        <v>43</v>
      </c>
    </row>
    <row r="241" spans="2:11" s="321" customFormat="1" ht="15" hidden="1" outlineLevel="2" x14ac:dyDescent="0.3">
      <c r="B241" s="242"/>
      <c r="C241" s="239" t="s">
        <v>839</v>
      </c>
      <c r="D241" s="228" t="s">
        <v>885</v>
      </c>
      <c r="E241" s="208">
        <f t="shared" si="48"/>
        <v>0</v>
      </c>
      <c r="F241" s="208"/>
      <c r="G241" s="208"/>
      <c r="H241" s="208"/>
      <c r="I241" s="208"/>
      <c r="J241" s="225"/>
      <c r="K241" s="220" t="s">
        <v>43</v>
      </c>
    </row>
    <row r="242" spans="2:11" s="321" customFormat="1" ht="15" hidden="1" customHeight="1" outlineLevel="1" x14ac:dyDescent="0.3">
      <c r="B242" s="1482" t="s">
        <v>886</v>
      </c>
      <c r="C242" s="1483"/>
      <c r="D242" s="228" t="s">
        <v>887</v>
      </c>
      <c r="E242" s="223">
        <f t="shared" si="48"/>
        <v>0</v>
      </c>
      <c r="F242" s="223">
        <f>SUM(F243:F245)</f>
        <v>0</v>
      </c>
      <c r="G242" s="223">
        <f t="shared" ref="G242:J242" si="57">SUM(G243:G245)</f>
        <v>0</v>
      </c>
      <c r="H242" s="223">
        <f t="shared" si="57"/>
        <v>0</v>
      </c>
      <c r="I242" s="223">
        <f t="shared" si="57"/>
        <v>0</v>
      </c>
      <c r="J242" s="223">
        <f t="shared" si="57"/>
        <v>0</v>
      </c>
      <c r="K242" s="220" t="s">
        <v>43</v>
      </c>
    </row>
    <row r="243" spans="2:11" s="321" customFormat="1" ht="15" hidden="1" outlineLevel="2" x14ac:dyDescent="0.3">
      <c r="B243" s="242"/>
      <c r="C243" s="239" t="s">
        <v>835</v>
      </c>
      <c r="D243" s="228" t="s">
        <v>888</v>
      </c>
      <c r="E243" s="208">
        <f t="shared" si="48"/>
        <v>0</v>
      </c>
      <c r="F243" s="208"/>
      <c r="G243" s="208"/>
      <c r="H243" s="208"/>
      <c r="I243" s="208"/>
      <c r="J243" s="225"/>
      <c r="K243" s="220" t="s">
        <v>43</v>
      </c>
    </row>
    <row r="244" spans="2:11" s="321" customFormat="1" ht="15" hidden="1" outlineLevel="2" x14ac:dyDescent="0.3">
      <c r="B244" s="242"/>
      <c r="C244" s="239" t="s">
        <v>837</v>
      </c>
      <c r="D244" s="228" t="s">
        <v>889</v>
      </c>
      <c r="E244" s="208">
        <f t="shared" si="48"/>
        <v>0</v>
      </c>
      <c r="F244" s="208"/>
      <c r="G244" s="208"/>
      <c r="H244" s="208"/>
      <c r="I244" s="208"/>
      <c r="J244" s="225"/>
      <c r="K244" s="220" t="s">
        <v>43</v>
      </c>
    </row>
    <row r="245" spans="2:11" s="321" customFormat="1" ht="15" hidden="1" outlineLevel="2" x14ac:dyDescent="0.3">
      <c r="B245" s="242"/>
      <c r="C245" s="239" t="s">
        <v>839</v>
      </c>
      <c r="D245" s="228" t="s">
        <v>890</v>
      </c>
      <c r="E245" s="208">
        <f t="shared" si="48"/>
        <v>0</v>
      </c>
      <c r="F245" s="208"/>
      <c r="G245" s="208"/>
      <c r="H245" s="208"/>
      <c r="I245" s="208"/>
      <c r="J245" s="225"/>
      <c r="K245" s="220" t="s">
        <v>43</v>
      </c>
    </row>
    <row r="246" spans="2:11" s="321" customFormat="1" ht="28.5" hidden="1" customHeight="1" outlineLevel="1" x14ac:dyDescent="0.3">
      <c r="B246" s="1482" t="s">
        <v>891</v>
      </c>
      <c r="C246" s="1483"/>
      <c r="D246" s="228" t="s">
        <v>892</v>
      </c>
      <c r="E246" s="223">
        <f t="shared" si="48"/>
        <v>0</v>
      </c>
      <c r="F246" s="223">
        <f>SUM(F247:F249)</f>
        <v>0</v>
      </c>
      <c r="G246" s="223">
        <f t="shared" ref="G246:J246" si="58">SUM(G247:G249)</f>
        <v>0</v>
      </c>
      <c r="H246" s="223">
        <f t="shared" si="58"/>
        <v>0</v>
      </c>
      <c r="I246" s="223">
        <f t="shared" si="58"/>
        <v>0</v>
      </c>
      <c r="J246" s="223">
        <f t="shared" si="58"/>
        <v>0</v>
      </c>
      <c r="K246" s="220" t="s">
        <v>43</v>
      </c>
    </row>
    <row r="247" spans="2:11" s="321" customFormat="1" ht="15" hidden="1" outlineLevel="2" x14ac:dyDescent="0.3">
      <c r="B247" s="242"/>
      <c r="C247" s="239" t="s">
        <v>835</v>
      </c>
      <c r="D247" s="228" t="s">
        <v>893</v>
      </c>
      <c r="E247" s="208">
        <f t="shared" si="48"/>
        <v>0</v>
      </c>
      <c r="F247" s="208"/>
      <c r="G247" s="208"/>
      <c r="H247" s="208"/>
      <c r="I247" s="208"/>
      <c r="J247" s="225"/>
      <c r="K247" s="220" t="s">
        <v>43</v>
      </c>
    </row>
    <row r="248" spans="2:11" s="321" customFormat="1" ht="15" hidden="1" outlineLevel="2" x14ac:dyDescent="0.3">
      <c r="B248" s="242"/>
      <c r="C248" s="239" t="s">
        <v>837</v>
      </c>
      <c r="D248" s="228" t="s">
        <v>894</v>
      </c>
      <c r="E248" s="208">
        <f t="shared" si="48"/>
        <v>0</v>
      </c>
      <c r="F248" s="208"/>
      <c r="G248" s="208"/>
      <c r="H248" s="208"/>
      <c r="I248" s="208"/>
      <c r="J248" s="225"/>
      <c r="K248" s="220" t="s">
        <v>43</v>
      </c>
    </row>
    <row r="249" spans="2:11" s="321" customFormat="1" ht="15" hidden="1" outlineLevel="2" x14ac:dyDescent="0.3">
      <c r="B249" s="242"/>
      <c r="C249" s="239" t="s">
        <v>839</v>
      </c>
      <c r="D249" s="228" t="s">
        <v>895</v>
      </c>
      <c r="E249" s="208">
        <f t="shared" si="48"/>
        <v>0</v>
      </c>
      <c r="F249" s="208"/>
      <c r="G249" s="208"/>
      <c r="H249" s="208"/>
      <c r="I249" s="208"/>
      <c r="J249" s="225"/>
      <c r="K249" s="220" t="s">
        <v>43</v>
      </c>
    </row>
    <row r="250" spans="2:11" s="321" customFormat="1" ht="15" hidden="1" customHeight="1" outlineLevel="1" x14ac:dyDescent="0.3">
      <c r="B250" s="1482" t="s">
        <v>896</v>
      </c>
      <c r="C250" s="1483"/>
      <c r="D250" s="228">
        <v>56.27</v>
      </c>
      <c r="E250" s="223">
        <f t="shared" si="48"/>
        <v>0</v>
      </c>
      <c r="F250" s="223">
        <f>SUM(F251:F253)</f>
        <v>0</v>
      </c>
      <c r="G250" s="223">
        <f t="shared" ref="G250:J250" si="59">SUM(G251:G253)</f>
        <v>0</v>
      </c>
      <c r="H250" s="223">
        <f t="shared" si="59"/>
        <v>0</v>
      </c>
      <c r="I250" s="223">
        <f t="shared" si="59"/>
        <v>0</v>
      </c>
      <c r="J250" s="223">
        <f t="shared" si="59"/>
        <v>0</v>
      </c>
      <c r="K250" s="220" t="s">
        <v>43</v>
      </c>
    </row>
    <row r="251" spans="2:11" s="321" customFormat="1" ht="15" hidden="1" outlineLevel="2" x14ac:dyDescent="0.3">
      <c r="B251" s="242"/>
      <c r="C251" s="239" t="s">
        <v>835</v>
      </c>
      <c r="D251" s="228" t="s">
        <v>897</v>
      </c>
      <c r="E251" s="208">
        <f t="shared" si="48"/>
        <v>0</v>
      </c>
      <c r="F251" s="208"/>
      <c r="G251" s="208"/>
      <c r="H251" s="208"/>
      <c r="I251" s="208"/>
      <c r="J251" s="225"/>
      <c r="K251" s="220" t="s">
        <v>43</v>
      </c>
    </row>
    <row r="252" spans="2:11" s="321" customFormat="1" ht="15" hidden="1" outlineLevel="2" x14ac:dyDescent="0.3">
      <c r="B252" s="242"/>
      <c r="C252" s="239" t="s">
        <v>837</v>
      </c>
      <c r="D252" s="228" t="s">
        <v>898</v>
      </c>
      <c r="E252" s="208">
        <f t="shared" si="48"/>
        <v>0</v>
      </c>
      <c r="F252" s="208"/>
      <c r="G252" s="208"/>
      <c r="H252" s="208"/>
      <c r="I252" s="208"/>
      <c r="J252" s="225"/>
      <c r="K252" s="220" t="s">
        <v>43</v>
      </c>
    </row>
    <row r="253" spans="2:11" s="321" customFormat="1" ht="15" hidden="1" outlineLevel="2" x14ac:dyDescent="0.3">
      <c r="B253" s="242"/>
      <c r="C253" s="239" t="s">
        <v>839</v>
      </c>
      <c r="D253" s="228" t="s">
        <v>899</v>
      </c>
      <c r="E253" s="208">
        <f t="shared" si="48"/>
        <v>0</v>
      </c>
      <c r="F253" s="208"/>
      <c r="G253" s="208"/>
      <c r="H253" s="208"/>
      <c r="I253" s="208"/>
      <c r="J253" s="225"/>
      <c r="K253" s="220" t="s">
        <v>43</v>
      </c>
    </row>
    <row r="254" spans="2:11" s="321" customFormat="1" ht="15" hidden="1" customHeight="1" outlineLevel="1" x14ac:dyDescent="0.3">
      <c r="B254" s="1482" t="s">
        <v>900</v>
      </c>
      <c r="C254" s="1483"/>
      <c r="D254" s="228">
        <v>56.28</v>
      </c>
      <c r="E254" s="223">
        <f t="shared" si="48"/>
        <v>0</v>
      </c>
      <c r="F254" s="223">
        <f>SUM(F255:F257)</f>
        <v>0</v>
      </c>
      <c r="G254" s="223">
        <f t="shared" ref="G254:J254" si="60">SUM(G255:G257)</f>
        <v>0</v>
      </c>
      <c r="H254" s="223">
        <f t="shared" si="60"/>
        <v>0</v>
      </c>
      <c r="I254" s="223">
        <f t="shared" si="60"/>
        <v>0</v>
      </c>
      <c r="J254" s="223">
        <f t="shared" si="60"/>
        <v>0</v>
      </c>
      <c r="K254" s="220" t="s">
        <v>43</v>
      </c>
    </row>
    <row r="255" spans="2:11" s="321" customFormat="1" ht="15" hidden="1" outlineLevel="2" x14ac:dyDescent="0.3">
      <c r="B255" s="242"/>
      <c r="C255" s="239" t="s">
        <v>835</v>
      </c>
      <c r="D255" s="228" t="s">
        <v>901</v>
      </c>
      <c r="E255" s="208">
        <f t="shared" si="48"/>
        <v>0</v>
      </c>
      <c r="F255" s="208"/>
      <c r="G255" s="208"/>
      <c r="H255" s="208"/>
      <c r="I255" s="208"/>
      <c r="J255" s="225"/>
      <c r="K255" s="220" t="s">
        <v>43</v>
      </c>
    </row>
    <row r="256" spans="2:11" s="321" customFormat="1" ht="15" hidden="1" outlineLevel="2" x14ac:dyDescent="0.3">
      <c r="B256" s="242"/>
      <c r="C256" s="239" t="s">
        <v>837</v>
      </c>
      <c r="D256" s="228" t="s">
        <v>902</v>
      </c>
      <c r="E256" s="208">
        <f t="shared" si="48"/>
        <v>0</v>
      </c>
      <c r="F256" s="208"/>
      <c r="G256" s="208"/>
      <c r="H256" s="208"/>
      <c r="I256" s="208"/>
      <c r="J256" s="225"/>
      <c r="K256" s="220" t="s">
        <v>43</v>
      </c>
    </row>
    <row r="257" spans="2:11" s="321" customFormat="1" ht="15" hidden="1" outlineLevel="2" x14ac:dyDescent="0.3">
      <c r="B257" s="242"/>
      <c r="C257" s="239" t="s">
        <v>839</v>
      </c>
      <c r="D257" s="228" t="s">
        <v>903</v>
      </c>
      <c r="E257" s="208">
        <f t="shared" si="48"/>
        <v>0</v>
      </c>
      <c r="F257" s="208"/>
      <c r="G257" s="208"/>
      <c r="H257" s="208"/>
      <c r="I257" s="208"/>
      <c r="J257" s="225"/>
      <c r="K257" s="220" t="s">
        <v>43</v>
      </c>
    </row>
    <row r="258" spans="2:11" s="355" customFormat="1" x14ac:dyDescent="0.3">
      <c r="B258" s="1484" t="s">
        <v>980</v>
      </c>
      <c r="C258" s="1485"/>
      <c r="D258" s="173" t="s">
        <v>904</v>
      </c>
      <c r="E258" s="236">
        <f t="shared" si="48"/>
        <v>0</v>
      </c>
      <c r="F258" s="236">
        <f>SUM(F260,F266,F269)</f>
        <v>0</v>
      </c>
      <c r="G258" s="236">
        <f t="shared" ref="G258:J258" si="61">SUM(G260,G266,G269)</f>
        <v>0</v>
      </c>
      <c r="H258" s="236">
        <f t="shared" si="61"/>
        <v>0</v>
      </c>
      <c r="I258" s="236">
        <f t="shared" si="61"/>
        <v>0</v>
      </c>
      <c r="J258" s="236">
        <f t="shared" si="61"/>
        <v>0</v>
      </c>
      <c r="K258" s="361"/>
    </row>
    <row r="259" spans="2:11" s="355" customFormat="1" x14ac:dyDescent="0.3">
      <c r="B259" s="1431" t="s">
        <v>905</v>
      </c>
      <c r="C259" s="1432"/>
      <c r="D259" s="173">
        <v>71</v>
      </c>
      <c r="E259" s="236">
        <f t="shared" si="48"/>
        <v>0</v>
      </c>
      <c r="F259" s="236">
        <f>SUM(F260,F265)</f>
        <v>0</v>
      </c>
      <c r="G259" s="236">
        <f t="shared" ref="G259:J259" si="62">SUM(G260,G265)</f>
        <v>0</v>
      </c>
      <c r="H259" s="236">
        <f t="shared" si="62"/>
        <v>0</v>
      </c>
      <c r="I259" s="236">
        <f t="shared" si="62"/>
        <v>0</v>
      </c>
      <c r="J259" s="236">
        <f t="shared" si="62"/>
        <v>0</v>
      </c>
      <c r="K259" s="213"/>
    </row>
    <row r="260" spans="2:11" outlineLevel="1" x14ac:dyDescent="0.3">
      <c r="B260" s="191" t="s">
        <v>906</v>
      </c>
      <c r="C260" s="364"/>
      <c r="D260" s="173" t="s">
        <v>907</v>
      </c>
      <c r="E260" s="236">
        <f t="shared" si="48"/>
        <v>0</v>
      </c>
      <c r="F260" s="236">
        <f>SUM(F261:F264)</f>
        <v>0</v>
      </c>
      <c r="G260" s="236">
        <f t="shared" ref="G260:J260" si="63">SUM(G261:G264)</f>
        <v>0</v>
      </c>
      <c r="H260" s="236">
        <f t="shared" si="63"/>
        <v>0</v>
      </c>
      <c r="I260" s="236">
        <f t="shared" si="63"/>
        <v>0</v>
      </c>
      <c r="J260" s="236">
        <f t="shared" si="63"/>
        <v>0</v>
      </c>
      <c r="K260" s="361" t="s">
        <v>43</v>
      </c>
    </row>
    <row r="261" spans="2:11" s="321" customFormat="1" ht="15" hidden="1" outlineLevel="2" x14ac:dyDescent="0.3">
      <c r="B261" s="178"/>
      <c r="C261" s="189" t="s">
        <v>908</v>
      </c>
      <c r="D261" s="185" t="s">
        <v>909</v>
      </c>
      <c r="E261" s="208">
        <f t="shared" si="48"/>
        <v>0</v>
      </c>
      <c r="F261" s="208"/>
      <c r="G261" s="208"/>
      <c r="H261" s="208"/>
      <c r="I261" s="208"/>
      <c r="J261" s="225"/>
      <c r="K261" s="220" t="s">
        <v>43</v>
      </c>
    </row>
    <row r="262" spans="2:11" s="321" customFormat="1" ht="15" hidden="1" outlineLevel="2" x14ac:dyDescent="0.3">
      <c r="B262" s="196"/>
      <c r="C262" s="186" t="s">
        <v>910</v>
      </c>
      <c r="D262" s="185" t="s">
        <v>911</v>
      </c>
      <c r="E262" s="208">
        <f t="shared" si="48"/>
        <v>0</v>
      </c>
      <c r="F262" s="208"/>
      <c r="G262" s="171"/>
      <c r="H262" s="171"/>
      <c r="I262" s="171"/>
      <c r="J262" s="171"/>
      <c r="K262" s="220" t="s">
        <v>43</v>
      </c>
    </row>
    <row r="263" spans="2:11" outlineLevel="2" x14ac:dyDescent="0.3">
      <c r="B263" s="191"/>
      <c r="C263" s="365" t="s">
        <v>912</v>
      </c>
      <c r="D263" s="185" t="s">
        <v>913</v>
      </c>
      <c r="E263" s="212">
        <f t="shared" si="48"/>
        <v>0</v>
      </c>
      <c r="F263" s="212"/>
      <c r="G263" s="411"/>
      <c r="H263" s="411"/>
      <c r="I263" s="412"/>
      <c r="J263" s="412"/>
      <c r="K263" s="361" t="s">
        <v>43</v>
      </c>
    </row>
    <row r="264" spans="2:11" s="321" customFormat="1" outlineLevel="2" x14ac:dyDescent="0.3">
      <c r="B264" s="178"/>
      <c r="C264" s="184" t="s">
        <v>914</v>
      </c>
      <c r="D264" s="185" t="s">
        <v>915</v>
      </c>
      <c r="E264" s="212">
        <f t="shared" si="48"/>
        <v>0</v>
      </c>
      <c r="F264" s="212"/>
      <c r="G264" s="413"/>
      <c r="H264" s="413"/>
      <c r="I264" s="413"/>
      <c r="J264" s="413"/>
      <c r="K264" s="220" t="s">
        <v>43</v>
      </c>
    </row>
    <row r="265" spans="2:11" s="321" customFormat="1" hidden="1" outlineLevel="1" x14ac:dyDescent="0.3">
      <c r="B265" s="178" t="s">
        <v>916</v>
      </c>
      <c r="C265" s="184"/>
      <c r="D265" s="173" t="s">
        <v>917</v>
      </c>
      <c r="E265" s="208">
        <f t="shared" si="48"/>
        <v>0</v>
      </c>
      <c r="F265" s="208"/>
      <c r="G265" s="208"/>
      <c r="H265" s="208"/>
      <c r="I265" s="208"/>
      <c r="J265" s="225"/>
      <c r="K265" s="220" t="s">
        <v>43</v>
      </c>
    </row>
    <row r="266" spans="2:11" s="202" customFormat="1" hidden="1" collapsed="1" x14ac:dyDescent="0.3">
      <c r="B266" s="1431" t="s">
        <v>961</v>
      </c>
      <c r="C266" s="1432"/>
      <c r="D266" s="173">
        <v>72</v>
      </c>
      <c r="E266" s="223">
        <f t="shared" si="48"/>
        <v>0</v>
      </c>
      <c r="F266" s="223">
        <f>F267</f>
        <v>0</v>
      </c>
      <c r="G266" s="223">
        <f t="shared" ref="G266:J267" si="64">G267</f>
        <v>0</v>
      </c>
      <c r="H266" s="223">
        <f t="shared" si="64"/>
        <v>0</v>
      </c>
      <c r="I266" s="223">
        <f t="shared" si="64"/>
        <v>0</v>
      </c>
      <c r="J266" s="223">
        <f t="shared" si="64"/>
        <v>0</v>
      </c>
      <c r="K266" s="209"/>
    </row>
    <row r="267" spans="2:11" s="321" customFormat="1" hidden="1" outlineLevel="1" x14ac:dyDescent="0.3">
      <c r="B267" s="178" t="s">
        <v>918</v>
      </c>
      <c r="C267" s="197"/>
      <c r="D267" s="173" t="s">
        <v>919</v>
      </c>
      <c r="E267" s="208">
        <f t="shared" si="48"/>
        <v>0</v>
      </c>
      <c r="F267" s="223">
        <f>F268</f>
        <v>0</v>
      </c>
      <c r="G267" s="223">
        <f t="shared" si="64"/>
        <v>0</v>
      </c>
      <c r="H267" s="223">
        <f t="shared" si="64"/>
        <v>0</v>
      </c>
      <c r="I267" s="223">
        <f t="shared" si="64"/>
        <v>0</v>
      </c>
      <c r="J267" s="223">
        <f t="shared" si="64"/>
        <v>0</v>
      </c>
      <c r="K267" s="220" t="s">
        <v>43</v>
      </c>
    </row>
    <row r="268" spans="2:11" s="321" customFormat="1" ht="15" hidden="1" outlineLevel="2" x14ac:dyDescent="0.3">
      <c r="B268" s="178"/>
      <c r="C268" s="184" t="s">
        <v>920</v>
      </c>
      <c r="D268" s="185" t="s">
        <v>921</v>
      </c>
      <c r="E268" s="208">
        <f t="shared" si="48"/>
        <v>0</v>
      </c>
      <c r="F268" s="208"/>
      <c r="G268" s="208"/>
      <c r="H268" s="208"/>
      <c r="I268" s="208"/>
      <c r="J268" s="225"/>
      <c r="K268" s="220" t="s">
        <v>43</v>
      </c>
    </row>
    <row r="269" spans="2:11" s="202" customFormat="1" hidden="1" x14ac:dyDescent="0.3">
      <c r="B269" s="1431" t="s">
        <v>962</v>
      </c>
      <c r="C269" s="1432"/>
      <c r="D269" s="236">
        <v>75</v>
      </c>
      <c r="E269" s="208">
        <f t="shared" ref="E269:E280" si="65">SUM(G269:J269)</f>
        <v>0</v>
      </c>
      <c r="F269" s="223"/>
      <c r="G269" s="208"/>
      <c r="H269" s="208"/>
      <c r="I269" s="208"/>
      <c r="J269" s="225"/>
      <c r="K269" s="220"/>
    </row>
    <row r="270" spans="2:11" s="202" customFormat="1" hidden="1" x14ac:dyDescent="0.3">
      <c r="B270" s="1484" t="s">
        <v>963</v>
      </c>
      <c r="C270" s="1485"/>
      <c r="D270" s="173" t="s">
        <v>947</v>
      </c>
      <c r="E270" s="236">
        <f t="shared" si="65"/>
        <v>0</v>
      </c>
      <c r="F270" s="236">
        <f>F271</f>
        <v>0</v>
      </c>
      <c r="G270" s="236">
        <f t="shared" ref="G270:J271" si="66">G271</f>
        <v>0</v>
      </c>
      <c r="H270" s="236">
        <f t="shared" si="66"/>
        <v>0</v>
      </c>
      <c r="I270" s="236">
        <f t="shared" si="66"/>
        <v>0</v>
      </c>
      <c r="J270" s="236">
        <f t="shared" si="66"/>
        <v>0</v>
      </c>
      <c r="K270" s="209"/>
    </row>
    <row r="271" spans="2:11" s="202" customFormat="1" hidden="1" collapsed="1" x14ac:dyDescent="0.3">
      <c r="B271" s="1431" t="s">
        <v>964</v>
      </c>
      <c r="C271" s="1432"/>
      <c r="D271" s="173" t="s">
        <v>951</v>
      </c>
      <c r="E271" s="208">
        <f t="shared" si="65"/>
        <v>0</v>
      </c>
      <c r="F271" s="223">
        <f>F272</f>
        <v>0</v>
      </c>
      <c r="G271" s="223">
        <f t="shared" si="66"/>
        <v>0</v>
      </c>
      <c r="H271" s="223">
        <f t="shared" si="66"/>
        <v>0</v>
      </c>
      <c r="I271" s="223">
        <f t="shared" si="66"/>
        <v>0</v>
      </c>
      <c r="J271" s="223">
        <f t="shared" si="66"/>
        <v>0</v>
      </c>
      <c r="K271" s="209"/>
    </row>
    <row r="272" spans="2:11" s="321" customFormat="1" ht="15" hidden="1" customHeight="1" outlineLevel="1" x14ac:dyDescent="0.3">
      <c r="B272" s="1466" t="s">
        <v>922</v>
      </c>
      <c r="C272" s="1467"/>
      <c r="D272" s="173" t="s">
        <v>923</v>
      </c>
      <c r="E272" s="208">
        <f t="shared" si="65"/>
        <v>0</v>
      </c>
      <c r="F272" s="208"/>
      <c r="G272" s="208"/>
      <c r="H272" s="208"/>
      <c r="I272" s="208"/>
      <c r="J272" s="225"/>
      <c r="K272" s="220" t="s">
        <v>43</v>
      </c>
    </row>
    <row r="273" spans="2:11" s="202" customFormat="1" ht="15.75" hidden="1" customHeight="1" collapsed="1" x14ac:dyDescent="0.3">
      <c r="B273" s="1431" t="s">
        <v>965</v>
      </c>
      <c r="C273" s="1432"/>
      <c r="D273" s="173" t="s">
        <v>953</v>
      </c>
      <c r="E273" s="218">
        <f t="shared" si="65"/>
        <v>0</v>
      </c>
      <c r="F273" s="218" t="s">
        <v>43</v>
      </c>
      <c r="G273" s="219" t="s">
        <v>43</v>
      </c>
      <c r="H273" s="218" t="s">
        <v>43</v>
      </c>
      <c r="I273" s="218" t="s">
        <v>43</v>
      </c>
      <c r="J273" s="219" t="s">
        <v>43</v>
      </c>
      <c r="K273" s="220" t="s">
        <v>43</v>
      </c>
    </row>
    <row r="274" spans="2:11" s="321" customFormat="1" ht="27" hidden="1" customHeight="1" outlineLevel="1" x14ac:dyDescent="0.3">
      <c r="B274" s="1478" t="s">
        <v>924</v>
      </c>
      <c r="C274" s="1479"/>
      <c r="D274" s="173" t="s">
        <v>795</v>
      </c>
      <c r="E274" s="218">
        <f t="shared" si="65"/>
        <v>0</v>
      </c>
      <c r="F274" s="218" t="s">
        <v>43</v>
      </c>
      <c r="G274" s="219" t="s">
        <v>43</v>
      </c>
      <c r="H274" s="218" t="s">
        <v>43</v>
      </c>
      <c r="I274" s="218" t="s">
        <v>43</v>
      </c>
      <c r="J274" s="219" t="s">
        <v>43</v>
      </c>
      <c r="K274" s="220" t="s">
        <v>43</v>
      </c>
    </row>
    <row r="275" spans="2:11" s="321" customFormat="1" ht="26.4" hidden="1" outlineLevel="2" x14ac:dyDescent="0.3">
      <c r="B275" s="178"/>
      <c r="C275" s="198" t="s">
        <v>925</v>
      </c>
      <c r="D275" s="173" t="s">
        <v>926</v>
      </c>
      <c r="E275" s="218">
        <f t="shared" si="65"/>
        <v>0</v>
      </c>
      <c r="F275" s="218" t="s">
        <v>43</v>
      </c>
      <c r="G275" s="219" t="s">
        <v>43</v>
      </c>
      <c r="H275" s="218" t="s">
        <v>43</v>
      </c>
      <c r="I275" s="218" t="s">
        <v>43</v>
      </c>
      <c r="J275" s="219" t="s">
        <v>43</v>
      </c>
      <c r="K275" s="220" t="s">
        <v>43</v>
      </c>
    </row>
    <row r="276" spans="2:11" s="202" customFormat="1" hidden="1" collapsed="1" x14ac:dyDescent="0.3">
      <c r="B276" s="1431" t="s">
        <v>954</v>
      </c>
      <c r="C276" s="1432"/>
      <c r="D276" s="173" t="s">
        <v>955</v>
      </c>
      <c r="E276" s="223">
        <f t="shared" si="65"/>
        <v>0</v>
      </c>
      <c r="F276" s="223">
        <f>SUM(F277,F279)</f>
        <v>0</v>
      </c>
      <c r="G276" s="223">
        <f t="shared" ref="G276:J276" si="67">SUM(G277,G279)</f>
        <v>0</v>
      </c>
      <c r="H276" s="223">
        <f t="shared" si="67"/>
        <v>0</v>
      </c>
      <c r="I276" s="223">
        <f t="shared" si="67"/>
        <v>0</v>
      </c>
      <c r="J276" s="223">
        <f t="shared" si="67"/>
        <v>0</v>
      </c>
      <c r="K276" s="209"/>
    </row>
    <row r="277" spans="2:11" s="321" customFormat="1" ht="14.4" hidden="1" outlineLevel="1" x14ac:dyDescent="0.3">
      <c r="B277" s="178" t="s">
        <v>927</v>
      </c>
      <c r="C277" s="193"/>
      <c r="D277" s="199" t="s">
        <v>799</v>
      </c>
      <c r="E277" s="223">
        <f t="shared" si="65"/>
        <v>0</v>
      </c>
      <c r="F277" s="223">
        <f>F278</f>
        <v>0</v>
      </c>
      <c r="G277" s="223">
        <f t="shared" ref="G277:J277" si="68">G278</f>
        <v>0</v>
      </c>
      <c r="H277" s="223">
        <f t="shared" si="68"/>
        <v>0</v>
      </c>
      <c r="I277" s="223">
        <f t="shared" si="68"/>
        <v>0</v>
      </c>
      <c r="J277" s="223">
        <f t="shared" si="68"/>
        <v>0</v>
      </c>
      <c r="K277" s="209"/>
    </row>
    <row r="278" spans="2:11" s="321" customFormat="1" ht="14.4" hidden="1" outlineLevel="3" x14ac:dyDescent="0.3">
      <c r="B278" s="231"/>
      <c r="C278" s="235" t="s">
        <v>432</v>
      </c>
      <c r="D278" s="200" t="s">
        <v>928</v>
      </c>
      <c r="E278" s="208">
        <f t="shared" si="65"/>
        <v>0</v>
      </c>
      <c r="F278" s="208"/>
      <c r="G278" s="208"/>
      <c r="H278" s="208"/>
      <c r="I278" s="208"/>
      <c r="J278" s="225"/>
      <c r="K278" s="209"/>
    </row>
    <row r="279" spans="2:11" s="321" customFormat="1" ht="14.4" hidden="1" outlineLevel="1" x14ac:dyDescent="0.3">
      <c r="B279" s="243" t="s">
        <v>929</v>
      </c>
      <c r="C279" s="244"/>
      <c r="D279" s="199" t="s">
        <v>802</v>
      </c>
      <c r="E279" s="223">
        <f t="shared" si="65"/>
        <v>0</v>
      </c>
      <c r="F279" s="223">
        <f>F280</f>
        <v>0</v>
      </c>
      <c r="G279" s="223">
        <f t="shared" ref="G279:J279" si="69">G280</f>
        <v>0</v>
      </c>
      <c r="H279" s="223">
        <f t="shared" si="69"/>
        <v>0</v>
      </c>
      <c r="I279" s="223">
        <f t="shared" si="69"/>
        <v>0</v>
      </c>
      <c r="J279" s="223">
        <f t="shared" si="69"/>
        <v>0</v>
      </c>
      <c r="K279" s="234"/>
    </row>
    <row r="280" spans="2:11" s="321" customFormat="1" ht="15" hidden="1" outlineLevel="2" thickBot="1" x14ac:dyDescent="0.35">
      <c r="B280" s="245"/>
      <c r="C280" s="246" t="s">
        <v>438</v>
      </c>
      <c r="D280" s="201" t="s">
        <v>930</v>
      </c>
      <c r="E280" s="247">
        <f t="shared" si="65"/>
        <v>0</v>
      </c>
      <c r="F280" s="247"/>
      <c r="G280" s="247"/>
      <c r="H280" s="247"/>
      <c r="I280" s="247"/>
      <c r="J280" s="248"/>
      <c r="K280" s="249"/>
    </row>
    <row r="283" spans="2:11" x14ac:dyDescent="0.3">
      <c r="C283" s="367" t="s">
        <v>479</v>
      </c>
      <c r="F283" s="368" t="s">
        <v>480</v>
      </c>
    </row>
    <row r="284" spans="2:11" x14ac:dyDescent="0.3">
      <c r="C284" s="367" t="s">
        <v>966</v>
      </c>
      <c r="F284" s="368" t="s">
        <v>967</v>
      </c>
    </row>
  </sheetData>
  <sheetProtection selectLockedCells="1"/>
  <autoFilter ref="B11:K280" xr:uid="{00000000-0009-0000-0000-000001000000}">
    <filterColumn colId="0" showButton="0"/>
    <filterColumn colId="3">
      <filters>
        <filter val="1,202.00"/>
        <filter val="1,716.00"/>
        <filter val="101.00"/>
        <filter val="15.00"/>
        <filter val="18.00"/>
        <filter val="2.00"/>
        <filter val="213.00"/>
        <filter val="25.00"/>
        <filter val="3.00"/>
        <filter val="30.00"/>
        <filter val="433.00"/>
        <filter val="50.00"/>
        <filter val="514.00"/>
        <filter val="62.00"/>
        <filter val="71.00"/>
        <filter val="81.00"/>
        <filter val="825.00"/>
        <filter val="86.00"/>
        <filter val="860.00"/>
      </filters>
    </filterColumn>
  </autoFilter>
  <dataConsolidate/>
  <mergeCells count="109">
    <mergeCell ref="K10:K11"/>
    <mergeCell ref="B12:C12"/>
    <mergeCell ref="B13:C13"/>
    <mergeCell ref="B14:C14"/>
    <mergeCell ref="B15:C15"/>
    <mergeCell ref="B16:C16"/>
    <mergeCell ref="C2:F2"/>
    <mergeCell ref="C5:J5"/>
    <mergeCell ref="B6:J6"/>
    <mergeCell ref="C7:J7"/>
    <mergeCell ref="I8:J8"/>
    <mergeCell ref="B9:C11"/>
    <mergeCell ref="D9:D11"/>
    <mergeCell ref="E9:J9"/>
    <mergeCell ref="E10:F10"/>
    <mergeCell ref="G10:J10"/>
    <mergeCell ref="B62:C62"/>
    <mergeCell ref="B67:C67"/>
    <mergeCell ref="B71:C71"/>
    <mergeCell ref="B74:C74"/>
    <mergeCell ref="B75:C75"/>
    <mergeCell ref="B76:C76"/>
    <mergeCell ref="B32:C32"/>
    <mergeCell ref="B39:C39"/>
    <mergeCell ref="B46:C46"/>
    <mergeCell ref="B47:C47"/>
    <mergeCell ref="B58:C58"/>
    <mergeCell ref="B59:C59"/>
    <mergeCell ref="B83:C83"/>
    <mergeCell ref="B84:C84"/>
    <mergeCell ref="B85:C85"/>
    <mergeCell ref="B86:C86"/>
    <mergeCell ref="B87:C87"/>
    <mergeCell ref="B88:C88"/>
    <mergeCell ref="B77:C77"/>
    <mergeCell ref="B78:C78"/>
    <mergeCell ref="B79:C79"/>
    <mergeCell ref="B80:C80"/>
    <mergeCell ref="B81:C81"/>
    <mergeCell ref="B82:C82"/>
    <mergeCell ref="B111:C111"/>
    <mergeCell ref="B116:C116"/>
    <mergeCell ref="B120:C120"/>
    <mergeCell ref="B121:C121"/>
    <mergeCell ref="B122:C122"/>
    <mergeCell ref="B123:C123"/>
    <mergeCell ref="B91:C91"/>
    <mergeCell ref="B92:C92"/>
    <mergeCell ref="B93:C93"/>
    <mergeCell ref="B102:C102"/>
    <mergeCell ref="B103:C103"/>
    <mergeCell ref="B106:C106"/>
    <mergeCell ref="B149:C149"/>
    <mergeCell ref="B150:C150"/>
    <mergeCell ref="B151:C151"/>
    <mergeCell ref="B152:C152"/>
    <mergeCell ref="B153:C153"/>
    <mergeCell ref="B154:C154"/>
    <mergeCell ref="B135:C135"/>
    <mergeCell ref="B136:C136"/>
    <mergeCell ref="B139:C139"/>
    <mergeCell ref="B142:C142"/>
    <mergeCell ref="B143:C143"/>
    <mergeCell ref="B148:C148"/>
    <mergeCell ref="B161:C161"/>
    <mergeCell ref="B162:C162"/>
    <mergeCell ref="B163:C163"/>
    <mergeCell ref="B165:C165"/>
    <mergeCell ref="B166:C166"/>
    <mergeCell ref="B175:C175"/>
    <mergeCell ref="B155:C155"/>
    <mergeCell ref="B156:C156"/>
    <mergeCell ref="B157:C157"/>
    <mergeCell ref="B158:C158"/>
    <mergeCell ref="B159:C159"/>
    <mergeCell ref="B160:C160"/>
    <mergeCell ref="B189:C189"/>
    <mergeCell ref="B190:C190"/>
    <mergeCell ref="B201:C201"/>
    <mergeCell ref="B202:C202"/>
    <mergeCell ref="B206:C206"/>
    <mergeCell ref="B210:C210"/>
    <mergeCell ref="B176:C176"/>
    <mergeCell ref="B178:C178"/>
    <mergeCell ref="B179:C179"/>
    <mergeCell ref="B181:C181"/>
    <mergeCell ref="B183:C183"/>
    <mergeCell ref="B184:C184"/>
    <mergeCell ref="B238:C238"/>
    <mergeCell ref="B242:C242"/>
    <mergeCell ref="B246:C246"/>
    <mergeCell ref="B250:C250"/>
    <mergeCell ref="B254:C254"/>
    <mergeCell ref="B258:C258"/>
    <mergeCell ref="B214:C214"/>
    <mergeCell ref="B218:C218"/>
    <mergeCell ref="B222:C222"/>
    <mergeCell ref="B226:C226"/>
    <mergeCell ref="B230:C230"/>
    <mergeCell ref="B234:C234"/>
    <mergeCell ref="B273:C273"/>
    <mergeCell ref="B274:C274"/>
    <mergeCell ref="B276:C276"/>
    <mergeCell ref="B259:C259"/>
    <mergeCell ref="B266:C266"/>
    <mergeCell ref="B269:C269"/>
    <mergeCell ref="B270:C270"/>
    <mergeCell ref="B271:C271"/>
    <mergeCell ref="B272:C272"/>
  </mergeCells>
  <conditionalFormatting sqref="G57:J57">
    <cfRule type="cellIs" dxfId="45" priority="24" operator="equal">
      <formula>0</formula>
    </cfRule>
  </conditionalFormatting>
  <conditionalFormatting sqref="G56:J56">
    <cfRule type="cellIs" dxfId="44" priority="18" operator="equal">
      <formula>0</formula>
    </cfRule>
  </conditionalFormatting>
  <conditionalFormatting sqref="J58">
    <cfRule type="cellIs" dxfId="43" priority="17" operator="equal">
      <formula>0</formula>
    </cfRule>
  </conditionalFormatting>
  <conditionalFormatting sqref="I58">
    <cfRule type="cellIs" dxfId="42" priority="16" operator="equal">
      <formula>0</formula>
    </cfRule>
  </conditionalFormatting>
  <conditionalFormatting sqref="H58">
    <cfRule type="cellIs" dxfId="41" priority="15" operator="equal">
      <formula>0</formula>
    </cfRule>
  </conditionalFormatting>
  <conditionalFormatting sqref="G58">
    <cfRule type="cellIs" dxfId="40" priority="14" operator="equal">
      <formula>0</formula>
    </cfRule>
  </conditionalFormatting>
  <conditionalFormatting sqref="H94:J94">
    <cfRule type="cellIs" dxfId="39" priority="13" operator="equal">
      <formula>0</formula>
    </cfRule>
  </conditionalFormatting>
  <conditionalFormatting sqref="G94">
    <cfRule type="cellIs" dxfId="38" priority="12" operator="equal">
      <formula>0</formula>
    </cfRule>
  </conditionalFormatting>
  <conditionalFormatting sqref="H95:J95">
    <cfRule type="cellIs" dxfId="37" priority="11" operator="equal">
      <formula>0</formula>
    </cfRule>
  </conditionalFormatting>
  <conditionalFormatting sqref="G95">
    <cfRule type="cellIs" dxfId="36" priority="10" operator="equal">
      <formula>0</formula>
    </cfRule>
  </conditionalFormatting>
  <conditionalFormatting sqref="G101">
    <cfRule type="cellIs" dxfId="35" priority="9" operator="equal">
      <formula>0</formula>
    </cfRule>
  </conditionalFormatting>
  <conditionalFormatting sqref="H262:J262">
    <cfRule type="cellIs" dxfId="34" priority="8" operator="equal">
      <formula>0</formula>
    </cfRule>
  </conditionalFormatting>
  <conditionalFormatting sqref="G262">
    <cfRule type="cellIs" dxfId="33" priority="7" operator="equal">
      <formula>0</formula>
    </cfRule>
  </conditionalFormatting>
  <conditionalFormatting sqref="H264">
    <cfRule type="cellIs" dxfId="32" priority="6" operator="equal">
      <formula>0</formula>
    </cfRule>
  </conditionalFormatting>
  <conditionalFormatting sqref="G264">
    <cfRule type="cellIs" dxfId="31" priority="5" operator="equal">
      <formula>0</formula>
    </cfRule>
  </conditionalFormatting>
  <conditionalFormatting sqref="H101">
    <cfRule type="cellIs" dxfId="30" priority="4" operator="equal">
      <formula>0</formula>
    </cfRule>
  </conditionalFormatting>
  <conditionalFormatting sqref="I264:J264">
    <cfRule type="cellIs" dxfId="29" priority="3" operator="equal">
      <formula>0</formula>
    </cfRule>
  </conditionalFormatting>
  <conditionalFormatting sqref="G64:J66">
    <cfRule type="cellIs" dxfId="28" priority="2" operator="equal">
      <formula>0</formula>
    </cfRule>
  </conditionalFormatting>
  <conditionalFormatting sqref="G63:J63">
    <cfRule type="cellIs" dxfId="27" priority="1" operator="equal">
      <formula>0</formula>
    </cfRule>
  </conditionalFormatting>
  <pageMargins left="0.51181102362204722" right="0.51181102362204722" top="0.74803149606299213" bottom="0.74803149606299213" header="0.31496062992125984" footer="0.31496062992125984"/>
  <pageSetup paperSize="9" scale="61" orientation="landscape" r:id="rId1"/>
  <headerFooter>
    <oddHeader xml:space="preserve">&amp;C
</oddHeader>
    <oddFooter>&amp;C&amp;P &amp;[din &amp;N</oddFooter>
  </headerFooter>
  <rowBreaks count="1" manualBreakCount="1">
    <brk id="24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B1:L284"/>
  <sheetViews>
    <sheetView topLeftCell="A13" zoomScale="85" zoomScaleNormal="85" zoomScaleSheetLayoutView="71" workbookViewId="0">
      <selection activeCell="E51" sqref="E51"/>
    </sheetView>
  </sheetViews>
  <sheetFormatPr defaultColWidth="9.109375" defaultRowHeight="15.6" outlineLevelRow="3" x14ac:dyDescent="0.3"/>
  <cols>
    <col min="1" max="1" width="4.88671875" style="345" customWidth="1"/>
    <col min="2" max="2" width="5.109375" style="342" customWidth="1"/>
    <col min="3" max="3" width="84.33203125" style="366" customWidth="1"/>
    <col min="4" max="4" width="13.6640625" style="344" customWidth="1"/>
    <col min="5" max="5" width="15.88671875" style="344" bestFit="1" customWidth="1"/>
    <col min="6" max="6" width="12.5546875" style="344" customWidth="1"/>
    <col min="7" max="7" width="13.6640625" style="344" bestFit="1" customWidth="1"/>
    <col min="8" max="8" width="13" style="344" customWidth="1"/>
    <col min="9" max="9" width="12.5546875" style="344" customWidth="1"/>
    <col min="10" max="10" width="14.33203125" style="344" customWidth="1"/>
    <col min="11" max="11" width="9.109375" style="344" customWidth="1"/>
    <col min="12" max="12" width="12.109375" style="345" customWidth="1"/>
    <col min="13" max="16384" width="9.109375" style="345"/>
  </cols>
  <sheetData>
    <row r="1" spans="2:12" x14ac:dyDescent="0.3">
      <c r="C1" s="343" t="s">
        <v>973</v>
      </c>
      <c r="D1" s="343"/>
      <c r="E1" s="343"/>
      <c r="F1" s="343"/>
      <c r="G1" s="343"/>
      <c r="H1" s="343"/>
    </row>
    <row r="2" spans="2:12" x14ac:dyDescent="0.3">
      <c r="C2" s="1435" t="s">
        <v>931</v>
      </c>
      <c r="D2" s="1435"/>
      <c r="E2" s="1435"/>
      <c r="F2" s="1435"/>
      <c r="G2" s="343"/>
      <c r="H2" s="343"/>
    </row>
    <row r="3" spans="2:12" x14ac:dyDescent="0.3">
      <c r="C3" s="341" t="s">
        <v>974</v>
      </c>
      <c r="D3" s="343"/>
      <c r="E3" s="343"/>
      <c r="F3" s="343"/>
      <c r="G3" s="343"/>
      <c r="H3" s="343"/>
    </row>
    <row r="4" spans="2:12" x14ac:dyDescent="0.3">
      <c r="C4" s="343" t="s">
        <v>490</v>
      </c>
      <c r="D4" s="343"/>
      <c r="E4" s="346" t="e">
        <f ca="1">E12-Venituri!G14</f>
        <v>#REF!</v>
      </c>
      <c r="F4" s="347"/>
      <c r="G4" s="346" t="e">
        <f ca="1">G12-Venituri!I14</f>
        <v>#REF!</v>
      </c>
      <c r="H4" s="346">
        <f ca="1">H12-Venituri!K14</f>
        <v>-31</v>
      </c>
      <c r="I4" s="348" t="e">
        <f ca="1">I12-Venituri!M14</f>
        <v>#REF!</v>
      </c>
      <c r="J4" s="348">
        <f ca="1">J12-Venituri!O14</f>
        <v>179</v>
      </c>
    </row>
    <row r="5" spans="2:12" x14ac:dyDescent="0.3">
      <c r="C5" s="1436" t="s">
        <v>491</v>
      </c>
      <c r="D5" s="1436"/>
      <c r="E5" s="1436"/>
      <c r="F5" s="1436"/>
      <c r="G5" s="1436"/>
      <c r="H5" s="1436"/>
      <c r="I5" s="1436"/>
      <c r="J5" s="1436"/>
      <c r="K5" s="345"/>
    </row>
    <row r="6" spans="2:12" x14ac:dyDescent="0.3">
      <c r="B6" s="1436" t="s">
        <v>981</v>
      </c>
      <c r="C6" s="1436"/>
      <c r="D6" s="1436"/>
      <c r="E6" s="1436"/>
      <c r="F6" s="1436"/>
      <c r="G6" s="1436"/>
      <c r="H6" s="1436"/>
      <c r="I6" s="1436"/>
      <c r="J6" s="1436"/>
    </row>
    <row r="7" spans="2:12" x14ac:dyDescent="0.3">
      <c r="C7" s="1437"/>
      <c r="D7" s="1437"/>
      <c r="E7" s="1437"/>
      <c r="F7" s="1437"/>
      <c r="G7" s="1437"/>
      <c r="H7" s="1437"/>
      <c r="I7" s="1437"/>
      <c r="J7" s="1437"/>
    </row>
    <row r="8" spans="2:12" ht="16.2" thickBot="1" x14ac:dyDescent="0.35">
      <c r="C8" s="349"/>
      <c r="D8" s="350"/>
      <c r="E8" s="350"/>
      <c r="F8" s="350"/>
      <c r="G8" s="350"/>
      <c r="H8" s="350"/>
      <c r="I8" s="1438" t="s">
        <v>492</v>
      </c>
      <c r="J8" s="1438"/>
      <c r="K8" s="345"/>
    </row>
    <row r="9" spans="2:12" ht="15" customHeight="1" x14ac:dyDescent="0.3">
      <c r="B9" s="1439" t="s">
        <v>6</v>
      </c>
      <c r="C9" s="1440"/>
      <c r="D9" s="1445" t="s">
        <v>7</v>
      </c>
      <c r="E9" s="1448" t="s">
        <v>983</v>
      </c>
      <c r="F9" s="1449"/>
      <c r="G9" s="1449"/>
      <c r="H9" s="1449"/>
      <c r="I9" s="1449"/>
      <c r="J9" s="1450"/>
      <c r="K9" s="351"/>
    </row>
    <row r="10" spans="2:12" ht="15" customHeight="1" x14ac:dyDescent="0.3">
      <c r="B10" s="1441"/>
      <c r="C10" s="1442"/>
      <c r="D10" s="1446"/>
      <c r="E10" s="1451" t="s">
        <v>493</v>
      </c>
      <c r="F10" s="1452"/>
      <c r="G10" s="1453" t="s">
        <v>494</v>
      </c>
      <c r="H10" s="1454"/>
      <c r="I10" s="1454"/>
      <c r="J10" s="1455"/>
      <c r="K10" s="1423">
        <v>2020</v>
      </c>
    </row>
    <row r="11" spans="2:12" ht="105.6" thickBot="1" x14ac:dyDescent="0.35">
      <c r="B11" s="1443"/>
      <c r="C11" s="1444"/>
      <c r="D11" s="1447"/>
      <c r="E11" s="352" t="s">
        <v>495</v>
      </c>
      <c r="F11" s="353" t="s">
        <v>496</v>
      </c>
      <c r="G11" s="353" t="s">
        <v>497</v>
      </c>
      <c r="H11" s="353" t="s">
        <v>498</v>
      </c>
      <c r="I11" s="353" t="s">
        <v>499</v>
      </c>
      <c r="J11" s="354" t="s">
        <v>500</v>
      </c>
      <c r="K11" s="1424"/>
    </row>
    <row r="12" spans="2:12" ht="33.75" customHeight="1" x14ac:dyDescent="0.3">
      <c r="B12" s="1425" t="s">
        <v>975</v>
      </c>
      <c r="C12" s="1426"/>
      <c r="D12" s="203"/>
      <c r="E12" s="204" t="e">
        <f>SUM(G12:J12)</f>
        <v>#REF!</v>
      </c>
      <c r="F12" s="205">
        <f>SUM(F13+F183)</f>
        <v>0</v>
      </c>
      <c r="G12" s="205" t="e">
        <f>SUM(G13+G183)</f>
        <v>#REF!</v>
      </c>
      <c r="H12" s="205">
        <f t="shared" ref="H12:J12" si="0">SUM(H13+H183)</f>
        <v>229</v>
      </c>
      <c r="I12" s="205" t="e">
        <f t="shared" si="0"/>
        <v>#REF!</v>
      </c>
      <c r="J12" s="205">
        <f t="shared" si="0"/>
        <v>351</v>
      </c>
      <c r="K12" s="206"/>
      <c r="L12" s="401"/>
    </row>
    <row r="13" spans="2:12" ht="15.75" customHeight="1" x14ac:dyDescent="0.3">
      <c r="B13" s="1427" t="s">
        <v>976</v>
      </c>
      <c r="C13" s="1428"/>
      <c r="D13" s="207"/>
      <c r="E13" s="204">
        <f t="shared" ref="E13:E14" si="1">SUM(G13:J13)</f>
        <v>1202</v>
      </c>
      <c r="F13" s="322">
        <f>SUM(F14+F175)</f>
        <v>0</v>
      </c>
      <c r="G13" s="322">
        <f>SUM(G14+G175)</f>
        <v>269</v>
      </c>
      <c r="H13" s="322">
        <f t="shared" ref="H13:J13" si="2">SUM(H14+H175)</f>
        <v>229</v>
      </c>
      <c r="I13" s="322">
        <f>SUM(I14+I175)</f>
        <v>353</v>
      </c>
      <c r="J13" s="322">
        <f t="shared" si="2"/>
        <v>351</v>
      </c>
      <c r="K13" s="213"/>
      <c r="L13" s="401"/>
    </row>
    <row r="14" spans="2:12" s="355" customFormat="1" ht="30.75" customHeight="1" x14ac:dyDescent="0.3">
      <c r="B14" s="1429" t="s">
        <v>977</v>
      </c>
      <c r="C14" s="1430"/>
      <c r="D14" s="173" t="s">
        <v>501</v>
      </c>
      <c r="E14" s="204">
        <f t="shared" si="1"/>
        <v>1202</v>
      </c>
      <c r="F14" s="322">
        <f>SUM(F15+F46+F142+F148)</f>
        <v>0</v>
      </c>
      <c r="G14" s="322">
        <f>SUM(G15+G46+G142+G148)</f>
        <v>269</v>
      </c>
      <c r="H14" s="322">
        <f t="shared" ref="H14:J14" si="3">SUM(H15+H46+H142+H148)</f>
        <v>229</v>
      </c>
      <c r="I14" s="322">
        <f t="shared" si="3"/>
        <v>353</v>
      </c>
      <c r="J14" s="322">
        <f t="shared" si="3"/>
        <v>351</v>
      </c>
      <c r="K14" s="213"/>
      <c r="L14" s="402"/>
    </row>
    <row r="15" spans="2:12" s="202" customFormat="1" ht="15.75" hidden="1" customHeight="1" collapsed="1" x14ac:dyDescent="0.3">
      <c r="B15" s="1431" t="s">
        <v>502</v>
      </c>
      <c r="C15" s="1432"/>
      <c r="D15" s="173" t="s">
        <v>503</v>
      </c>
      <c r="E15" s="210">
        <f t="shared" ref="E15:E45" si="4">SUM(G15:J15)</f>
        <v>0</v>
      </c>
      <c r="F15" s="211">
        <f>SUM(F16+F39)</f>
        <v>0</v>
      </c>
      <c r="G15" s="210">
        <f>SUM(G16,G39,G32)</f>
        <v>0</v>
      </c>
      <c r="H15" s="210">
        <f t="shared" ref="H15:J15" si="5">SUM(H16,H39,H32)</f>
        <v>0</v>
      </c>
      <c r="I15" s="210">
        <f t="shared" si="5"/>
        <v>0</v>
      </c>
      <c r="J15" s="210">
        <f t="shared" si="5"/>
        <v>0</v>
      </c>
      <c r="K15" s="213"/>
      <c r="L15" s="202">
        <v>0</v>
      </c>
    </row>
    <row r="16" spans="2:12" s="323" customFormat="1" ht="27" hidden="1" customHeight="1" outlineLevel="1" collapsed="1" x14ac:dyDescent="0.3">
      <c r="B16" s="1433" t="s">
        <v>970</v>
      </c>
      <c r="C16" s="1434"/>
      <c r="D16" s="173" t="s">
        <v>504</v>
      </c>
      <c r="E16" s="210">
        <f t="shared" si="4"/>
        <v>0</v>
      </c>
      <c r="F16" s="210">
        <f>SUM(F17:F31)</f>
        <v>0</v>
      </c>
      <c r="G16" s="210">
        <f>SUM(G17:G31)</f>
        <v>0</v>
      </c>
      <c r="H16" s="210">
        <f t="shared" ref="H16:J16" si="6">SUM(H17:H31)</f>
        <v>0</v>
      </c>
      <c r="I16" s="210">
        <f t="shared" si="6"/>
        <v>0</v>
      </c>
      <c r="J16" s="210">
        <f t="shared" si="6"/>
        <v>0</v>
      </c>
      <c r="K16" s="215" t="s">
        <v>43</v>
      </c>
      <c r="L16" s="403"/>
    </row>
    <row r="17" spans="2:12" s="321" customFormat="1" hidden="1" outlineLevel="2" x14ac:dyDescent="0.3">
      <c r="B17" s="174"/>
      <c r="C17" s="175" t="s">
        <v>505</v>
      </c>
      <c r="D17" s="176" t="s">
        <v>506</v>
      </c>
      <c r="E17" s="216">
        <f t="shared" si="4"/>
        <v>0</v>
      </c>
      <c r="F17" s="216"/>
      <c r="G17" s="216"/>
      <c r="H17" s="216"/>
      <c r="I17" s="216"/>
      <c r="J17" s="217"/>
      <c r="K17" s="220" t="s">
        <v>43</v>
      </c>
      <c r="L17" s="321">
        <v>0</v>
      </c>
    </row>
    <row r="18" spans="2:12" s="321" customFormat="1" hidden="1" outlineLevel="2" x14ac:dyDescent="0.3">
      <c r="B18" s="177"/>
      <c r="C18" s="175" t="s">
        <v>507</v>
      </c>
      <c r="D18" s="176" t="s">
        <v>508</v>
      </c>
      <c r="E18" s="216">
        <f t="shared" si="4"/>
        <v>0</v>
      </c>
      <c r="F18" s="221"/>
      <c r="G18" s="221"/>
      <c r="H18" s="221"/>
      <c r="I18" s="221"/>
      <c r="J18" s="222"/>
      <c r="K18" s="220" t="s">
        <v>43</v>
      </c>
      <c r="L18" s="321">
        <v>1202.0005700000002</v>
      </c>
    </row>
    <row r="19" spans="2:12" s="321" customFormat="1" hidden="1" outlineLevel="2" x14ac:dyDescent="0.3">
      <c r="B19" s="177"/>
      <c r="C19" s="175" t="s">
        <v>509</v>
      </c>
      <c r="D19" s="176" t="s">
        <v>510</v>
      </c>
      <c r="E19" s="216">
        <f t="shared" si="4"/>
        <v>0</v>
      </c>
      <c r="F19" s="221"/>
      <c r="G19" s="221"/>
      <c r="H19" s="221"/>
      <c r="I19" s="221"/>
      <c r="J19" s="222"/>
      <c r="K19" s="220" t="s">
        <v>43</v>
      </c>
      <c r="L19" s="321">
        <v>633.00057000000004</v>
      </c>
    </row>
    <row r="20" spans="2:12" s="321" customFormat="1" hidden="1" outlineLevel="2" x14ac:dyDescent="0.3">
      <c r="B20" s="174"/>
      <c r="C20" s="175" t="s">
        <v>511</v>
      </c>
      <c r="D20" s="176" t="s">
        <v>512</v>
      </c>
      <c r="E20" s="216">
        <f t="shared" si="4"/>
        <v>0</v>
      </c>
      <c r="F20" s="216"/>
      <c r="G20" s="216"/>
      <c r="H20" s="216"/>
      <c r="I20" s="216"/>
      <c r="J20" s="217"/>
      <c r="K20" s="220" t="s">
        <v>43</v>
      </c>
      <c r="L20" s="321">
        <v>52</v>
      </c>
    </row>
    <row r="21" spans="2:12" s="321" customFormat="1" hidden="1" outlineLevel="2" x14ac:dyDescent="0.3">
      <c r="B21" s="174"/>
      <c r="C21" s="175" t="s">
        <v>513</v>
      </c>
      <c r="D21" s="176" t="s">
        <v>514</v>
      </c>
      <c r="E21" s="216">
        <f t="shared" si="4"/>
        <v>0</v>
      </c>
      <c r="F21" s="216"/>
      <c r="G21" s="216"/>
      <c r="H21" s="216"/>
      <c r="I21" s="216"/>
      <c r="J21" s="217"/>
      <c r="K21" s="220" t="s">
        <v>43</v>
      </c>
      <c r="L21" s="321">
        <v>13</v>
      </c>
    </row>
    <row r="22" spans="2:12" s="321" customFormat="1" hidden="1" outlineLevel="2" x14ac:dyDescent="0.3">
      <c r="B22" s="174"/>
      <c r="C22" s="175" t="s">
        <v>515</v>
      </c>
      <c r="D22" s="176" t="s">
        <v>516</v>
      </c>
      <c r="E22" s="216">
        <f t="shared" si="4"/>
        <v>0</v>
      </c>
      <c r="F22" s="216"/>
      <c r="G22" s="216"/>
      <c r="H22" s="216"/>
      <c r="I22" s="216"/>
      <c r="J22" s="217"/>
      <c r="K22" s="220" t="s">
        <v>43</v>
      </c>
      <c r="L22" s="321">
        <v>0</v>
      </c>
    </row>
    <row r="23" spans="2:12" s="321" customFormat="1" hidden="1" outlineLevel="2" x14ac:dyDescent="0.3">
      <c r="B23" s="174"/>
      <c r="C23" s="175" t="s">
        <v>517</v>
      </c>
      <c r="D23" s="176" t="s">
        <v>518</v>
      </c>
      <c r="E23" s="216">
        <f t="shared" si="4"/>
        <v>0</v>
      </c>
      <c r="F23" s="216"/>
      <c r="G23" s="216"/>
      <c r="H23" s="216"/>
      <c r="I23" s="216"/>
      <c r="J23" s="217"/>
      <c r="K23" s="220" t="s">
        <v>43</v>
      </c>
      <c r="L23" s="321">
        <v>3.0005700000000002</v>
      </c>
    </row>
    <row r="24" spans="2:12" s="321" customFormat="1" hidden="1" outlineLevel="2" x14ac:dyDescent="0.3">
      <c r="B24" s="174"/>
      <c r="C24" s="175" t="s">
        <v>519</v>
      </c>
      <c r="D24" s="176" t="s">
        <v>520</v>
      </c>
      <c r="E24" s="216">
        <f t="shared" si="4"/>
        <v>0</v>
      </c>
      <c r="F24" s="216"/>
      <c r="G24" s="216"/>
      <c r="H24" s="216"/>
      <c r="I24" s="216"/>
      <c r="J24" s="217"/>
      <c r="K24" s="220" t="s">
        <v>43</v>
      </c>
      <c r="L24" s="321">
        <v>0</v>
      </c>
    </row>
    <row r="25" spans="2:12" s="321" customFormat="1" hidden="1" outlineLevel="2" x14ac:dyDescent="0.3">
      <c r="B25" s="174"/>
      <c r="C25" s="175" t="s">
        <v>521</v>
      </c>
      <c r="D25" s="176" t="s">
        <v>522</v>
      </c>
      <c r="E25" s="216">
        <f t="shared" si="4"/>
        <v>0</v>
      </c>
      <c r="F25" s="216"/>
      <c r="G25" s="216"/>
      <c r="H25" s="216"/>
      <c r="I25" s="216"/>
      <c r="J25" s="217"/>
      <c r="K25" s="220" t="s">
        <v>43</v>
      </c>
      <c r="L25" s="321">
        <v>0</v>
      </c>
    </row>
    <row r="26" spans="2:12" s="321" customFormat="1" hidden="1" outlineLevel="2" x14ac:dyDescent="0.3">
      <c r="B26" s="174"/>
      <c r="C26" s="175" t="s">
        <v>523</v>
      </c>
      <c r="D26" s="176" t="s">
        <v>524</v>
      </c>
      <c r="E26" s="216">
        <f t="shared" si="4"/>
        <v>0</v>
      </c>
      <c r="F26" s="216"/>
      <c r="G26" s="216"/>
      <c r="H26" s="216"/>
      <c r="I26" s="216"/>
      <c r="J26" s="217"/>
      <c r="K26" s="220" t="s">
        <v>43</v>
      </c>
      <c r="L26" s="321">
        <v>0</v>
      </c>
    </row>
    <row r="27" spans="2:12" s="321" customFormat="1" hidden="1" outlineLevel="2" x14ac:dyDescent="0.3">
      <c r="B27" s="178"/>
      <c r="C27" s="179" t="s">
        <v>525</v>
      </c>
      <c r="D27" s="176" t="s">
        <v>526</v>
      </c>
      <c r="E27" s="216">
        <f t="shared" si="4"/>
        <v>0</v>
      </c>
      <c r="F27" s="216"/>
      <c r="G27" s="216"/>
      <c r="H27" s="216"/>
      <c r="I27" s="216"/>
      <c r="J27" s="217"/>
      <c r="K27" s="220" t="s">
        <v>43</v>
      </c>
      <c r="L27" s="321">
        <v>0</v>
      </c>
    </row>
    <row r="28" spans="2:12" s="321" customFormat="1" hidden="1" outlineLevel="2" x14ac:dyDescent="0.3">
      <c r="B28" s="178"/>
      <c r="C28" s="179" t="s">
        <v>527</v>
      </c>
      <c r="D28" s="176" t="s">
        <v>528</v>
      </c>
      <c r="E28" s="216">
        <f t="shared" si="4"/>
        <v>0</v>
      </c>
      <c r="F28" s="216"/>
      <c r="G28" s="216"/>
      <c r="H28" s="216"/>
      <c r="I28" s="216"/>
      <c r="J28" s="217"/>
      <c r="K28" s="220" t="s">
        <v>43</v>
      </c>
      <c r="L28" s="321">
        <v>13</v>
      </c>
    </row>
    <row r="29" spans="2:12" s="321" customFormat="1" hidden="1" outlineLevel="2" x14ac:dyDescent="0.3">
      <c r="B29" s="178"/>
      <c r="C29" s="179" t="s">
        <v>529</v>
      </c>
      <c r="D29" s="176" t="s">
        <v>530</v>
      </c>
      <c r="E29" s="216">
        <f t="shared" si="4"/>
        <v>0</v>
      </c>
      <c r="F29" s="216"/>
      <c r="G29" s="216"/>
      <c r="H29" s="216"/>
      <c r="I29" s="216"/>
      <c r="J29" s="217"/>
      <c r="K29" s="220" t="s">
        <v>43</v>
      </c>
      <c r="L29" s="321">
        <v>552</v>
      </c>
    </row>
    <row r="30" spans="2:12" s="321" customFormat="1" hidden="1" outlineLevel="2" x14ac:dyDescent="0.3">
      <c r="B30" s="178"/>
      <c r="C30" s="179" t="s">
        <v>531</v>
      </c>
      <c r="D30" s="176" t="s">
        <v>532</v>
      </c>
      <c r="E30" s="216">
        <f t="shared" si="4"/>
        <v>0</v>
      </c>
      <c r="F30" s="216"/>
      <c r="G30" s="216"/>
      <c r="H30" s="216"/>
      <c r="I30" s="216"/>
      <c r="J30" s="217"/>
      <c r="K30" s="220" t="s">
        <v>43</v>
      </c>
      <c r="L30" s="321">
        <v>0</v>
      </c>
    </row>
    <row r="31" spans="2:12" s="321" customFormat="1" hidden="1" outlineLevel="2" x14ac:dyDescent="0.3">
      <c r="B31" s="178"/>
      <c r="C31" s="175" t="s">
        <v>533</v>
      </c>
      <c r="D31" s="176" t="s">
        <v>534</v>
      </c>
      <c r="E31" s="216">
        <f t="shared" si="4"/>
        <v>0</v>
      </c>
      <c r="F31" s="216"/>
      <c r="G31" s="216"/>
      <c r="H31" s="216"/>
      <c r="I31" s="216"/>
      <c r="J31" s="217"/>
      <c r="K31" s="220" t="s">
        <v>43</v>
      </c>
      <c r="L31" s="321">
        <v>0</v>
      </c>
    </row>
    <row r="32" spans="2:12" s="321" customFormat="1" hidden="1" outlineLevel="1" collapsed="1" x14ac:dyDescent="0.3">
      <c r="B32" s="1460" t="s">
        <v>971</v>
      </c>
      <c r="C32" s="1461"/>
      <c r="D32" s="173" t="s">
        <v>535</v>
      </c>
      <c r="E32" s="223">
        <f t="shared" si="4"/>
        <v>0</v>
      </c>
      <c r="F32" s="223">
        <f>SUM(F33:F38)</f>
        <v>0</v>
      </c>
      <c r="G32" s="223">
        <f>SUM(G33:G38)</f>
        <v>0</v>
      </c>
      <c r="H32" s="223">
        <f t="shared" ref="H32:J32" si="7">SUM(H33:H38)</f>
        <v>0</v>
      </c>
      <c r="I32" s="223">
        <f t="shared" si="7"/>
        <v>0</v>
      </c>
      <c r="J32" s="223">
        <f t="shared" si="7"/>
        <v>0</v>
      </c>
      <c r="K32" s="220" t="s">
        <v>43</v>
      </c>
      <c r="L32" s="404"/>
    </row>
    <row r="33" spans="2:12" s="321" customFormat="1" hidden="1" outlineLevel="2" x14ac:dyDescent="0.3">
      <c r="B33" s="178"/>
      <c r="C33" s="175" t="s">
        <v>536</v>
      </c>
      <c r="D33" s="176" t="s">
        <v>537</v>
      </c>
      <c r="E33" s="216">
        <f t="shared" si="4"/>
        <v>0</v>
      </c>
      <c r="F33" s="216"/>
      <c r="G33" s="216"/>
      <c r="H33" s="216"/>
      <c r="I33" s="216"/>
      <c r="J33" s="217"/>
      <c r="K33" s="220" t="s">
        <v>43</v>
      </c>
      <c r="L33" s="321">
        <v>0</v>
      </c>
    </row>
    <row r="34" spans="2:12" s="321" customFormat="1" hidden="1" outlineLevel="2" x14ac:dyDescent="0.3">
      <c r="B34" s="178"/>
      <c r="C34" s="175" t="s">
        <v>538</v>
      </c>
      <c r="D34" s="176" t="s">
        <v>539</v>
      </c>
      <c r="E34" s="216">
        <f t="shared" si="4"/>
        <v>0</v>
      </c>
      <c r="F34" s="216"/>
      <c r="G34" s="216"/>
      <c r="H34" s="216"/>
      <c r="I34" s="216"/>
      <c r="J34" s="217"/>
      <c r="K34" s="220" t="s">
        <v>43</v>
      </c>
      <c r="L34" s="321">
        <v>362</v>
      </c>
    </row>
    <row r="35" spans="2:12" s="321" customFormat="1" hidden="1" outlineLevel="2" x14ac:dyDescent="0.3">
      <c r="B35" s="178"/>
      <c r="C35" s="175" t="s">
        <v>540</v>
      </c>
      <c r="D35" s="176" t="s">
        <v>541</v>
      </c>
      <c r="E35" s="216">
        <f t="shared" si="4"/>
        <v>0</v>
      </c>
      <c r="F35" s="216"/>
      <c r="G35" s="216"/>
      <c r="H35" s="216"/>
      <c r="I35" s="216"/>
      <c r="J35" s="217"/>
      <c r="K35" s="220" t="s">
        <v>43</v>
      </c>
      <c r="L35" s="321">
        <v>101</v>
      </c>
    </row>
    <row r="36" spans="2:12" s="321" customFormat="1" hidden="1" outlineLevel="2" x14ac:dyDescent="0.3">
      <c r="B36" s="178"/>
      <c r="C36" s="175" t="s">
        <v>542</v>
      </c>
      <c r="D36" s="176" t="s">
        <v>543</v>
      </c>
      <c r="E36" s="216">
        <f t="shared" si="4"/>
        <v>0</v>
      </c>
      <c r="F36" s="216"/>
      <c r="G36" s="216"/>
      <c r="H36" s="216"/>
      <c r="I36" s="216"/>
      <c r="J36" s="217"/>
      <c r="K36" s="220" t="s">
        <v>43</v>
      </c>
      <c r="L36" s="321">
        <v>211</v>
      </c>
    </row>
    <row r="37" spans="2:12" s="321" customFormat="1" hidden="1" outlineLevel="2" x14ac:dyDescent="0.3">
      <c r="B37" s="178"/>
      <c r="C37" s="179" t="s">
        <v>544</v>
      </c>
      <c r="D37" s="176" t="s">
        <v>545</v>
      </c>
      <c r="E37" s="216">
        <f t="shared" si="4"/>
        <v>0</v>
      </c>
      <c r="F37" s="216"/>
      <c r="G37" s="216"/>
      <c r="H37" s="216"/>
      <c r="I37" s="216"/>
      <c r="J37" s="217"/>
      <c r="K37" s="220" t="s">
        <v>43</v>
      </c>
      <c r="L37" s="321">
        <v>0</v>
      </c>
    </row>
    <row r="38" spans="2:12" s="321" customFormat="1" hidden="1" outlineLevel="2" x14ac:dyDescent="0.3">
      <c r="B38" s="174"/>
      <c r="C38" s="175" t="s">
        <v>546</v>
      </c>
      <c r="D38" s="176" t="s">
        <v>547</v>
      </c>
      <c r="E38" s="216">
        <f t="shared" si="4"/>
        <v>0</v>
      </c>
      <c r="F38" s="216"/>
      <c r="G38" s="216"/>
      <c r="H38" s="216"/>
      <c r="I38" s="216"/>
      <c r="J38" s="217"/>
      <c r="K38" s="220" t="s">
        <v>43</v>
      </c>
      <c r="L38" s="321">
        <v>50</v>
      </c>
    </row>
    <row r="39" spans="2:12" s="323" customFormat="1" hidden="1" outlineLevel="1" collapsed="1" x14ac:dyDescent="0.3">
      <c r="B39" s="1462" t="s">
        <v>972</v>
      </c>
      <c r="C39" s="1463"/>
      <c r="D39" s="173" t="s">
        <v>548</v>
      </c>
      <c r="E39" s="223">
        <f t="shared" si="4"/>
        <v>0</v>
      </c>
      <c r="F39" s="223">
        <f>SUM(F40:F45)</f>
        <v>0</v>
      </c>
      <c r="G39" s="223">
        <f t="shared" ref="G39:J39" si="8">SUM(G40:G45)</f>
        <v>0</v>
      </c>
      <c r="H39" s="223">
        <f t="shared" si="8"/>
        <v>0</v>
      </c>
      <c r="I39" s="223">
        <f t="shared" si="8"/>
        <v>0</v>
      </c>
      <c r="J39" s="223">
        <f t="shared" si="8"/>
        <v>0</v>
      </c>
      <c r="K39" s="215" t="s">
        <v>43</v>
      </c>
      <c r="L39" s="403"/>
    </row>
    <row r="40" spans="2:12" s="321" customFormat="1" hidden="1" outlineLevel="2" x14ac:dyDescent="0.3">
      <c r="B40" s="178"/>
      <c r="C40" s="180" t="s">
        <v>549</v>
      </c>
      <c r="D40" s="176" t="s">
        <v>550</v>
      </c>
      <c r="E40" s="216">
        <f t="shared" si="4"/>
        <v>0</v>
      </c>
      <c r="F40" s="216"/>
      <c r="G40" s="216"/>
      <c r="H40" s="216"/>
      <c r="I40" s="216"/>
      <c r="J40" s="217"/>
      <c r="K40" s="220" t="s">
        <v>43</v>
      </c>
      <c r="L40" s="321">
        <v>25</v>
      </c>
    </row>
    <row r="41" spans="2:12" s="321" customFormat="1" hidden="1" outlineLevel="2" x14ac:dyDescent="0.3">
      <c r="B41" s="181"/>
      <c r="C41" s="179" t="s">
        <v>551</v>
      </c>
      <c r="D41" s="176" t="s">
        <v>552</v>
      </c>
      <c r="E41" s="216">
        <f t="shared" si="4"/>
        <v>0</v>
      </c>
      <c r="F41" s="216"/>
      <c r="G41" s="216"/>
      <c r="H41" s="216"/>
      <c r="I41" s="216"/>
      <c r="J41" s="217"/>
      <c r="K41" s="220" t="s">
        <v>43</v>
      </c>
    </row>
    <row r="42" spans="2:12" s="321" customFormat="1" hidden="1" outlineLevel="2" x14ac:dyDescent="0.3">
      <c r="B42" s="181"/>
      <c r="C42" s="179" t="s">
        <v>553</v>
      </c>
      <c r="D42" s="176" t="s">
        <v>554</v>
      </c>
      <c r="E42" s="216">
        <f t="shared" si="4"/>
        <v>0</v>
      </c>
      <c r="F42" s="216"/>
      <c r="G42" s="216"/>
      <c r="H42" s="216"/>
      <c r="I42" s="216"/>
      <c r="J42" s="217"/>
      <c r="K42" s="220" t="s">
        <v>43</v>
      </c>
      <c r="L42" s="321">
        <v>106</v>
      </c>
    </row>
    <row r="43" spans="2:12" s="321" customFormat="1" hidden="1" outlineLevel="2" x14ac:dyDescent="0.3">
      <c r="B43" s="181"/>
      <c r="C43" s="182" t="s">
        <v>555</v>
      </c>
      <c r="D43" s="176" t="s">
        <v>556</v>
      </c>
      <c r="E43" s="216">
        <f t="shared" si="4"/>
        <v>0</v>
      </c>
      <c r="F43" s="216"/>
      <c r="G43" s="216"/>
      <c r="H43" s="216"/>
      <c r="I43" s="216"/>
      <c r="J43" s="217"/>
      <c r="K43" s="220" t="s">
        <v>43</v>
      </c>
    </row>
    <row r="44" spans="2:12" s="321" customFormat="1" hidden="1" outlineLevel="2" x14ac:dyDescent="0.3">
      <c r="B44" s="181"/>
      <c r="C44" s="182" t="s">
        <v>557</v>
      </c>
      <c r="D44" s="176" t="s">
        <v>558</v>
      </c>
      <c r="E44" s="216">
        <f t="shared" si="4"/>
        <v>0</v>
      </c>
      <c r="F44" s="216"/>
      <c r="G44" s="216"/>
      <c r="H44" s="216"/>
      <c r="I44" s="216"/>
      <c r="J44" s="217"/>
      <c r="K44" s="220" t="s">
        <v>43</v>
      </c>
    </row>
    <row r="45" spans="2:12" s="321" customFormat="1" hidden="1" outlineLevel="2" x14ac:dyDescent="0.3">
      <c r="B45" s="181"/>
      <c r="C45" s="179" t="s">
        <v>559</v>
      </c>
      <c r="D45" s="176" t="s">
        <v>560</v>
      </c>
      <c r="E45" s="216">
        <f t="shared" si="4"/>
        <v>0</v>
      </c>
      <c r="F45" s="216"/>
      <c r="G45" s="216"/>
      <c r="H45" s="216"/>
      <c r="I45" s="216"/>
      <c r="J45" s="217"/>
      <c r="K45" s="220" t="s">
        <v>43</v>
      </c>
    </row>
    <row r="46" spans="2:12" s="355" customFormat="1" ht="27" customHeight="1" x14ac:dyDescent="0.3">
      <c r="B46" s="1431" t="s">
        <v>978</v>
      </c>
      <c r="C46" s="1432"/>
      <c r="D46" s="173" t="s">
        <v>561</v>
      </c>
      <c r="E46" s="204">
        <f>SUM(G46:J46)</f>
        <v>1202</v>
      </c>
      <c r="F46" s="236">
        <f>SUM(F47,F58,F59,F62,F67,F71,F74:F88,F91,F92,F93)</f>
        <v>0</v>
      </c>
      <c r="G46" s="236">
        <f>SUM(G47,G58,G59,G62,G67,G71,G74:G88,G91,G92,G93)</f>
        <v>269</v>
      </c>
      <c r="H46" s="236">
        <f t="shared" ref="H46:J46" si="9">SUM(H47,H58,H59,H62,H67,H71,H74:H88,H91,H92,H93)</f>
        <v>229</v>
      </c>
      <c r="I46" s="236">
        <f>SUM(I47,I58,I59,I62,I67,I71,I74:I88,I91,I92,I93)</f>
        <v>353</v>
      </c>
      <c r="J46" s="236">
        <f t="shared" si="9"/>
        <v>351</v>
      </c>
      <c r="K46" s="213"/>
      <c r="L46" s="402"/>
    </row>
    <row r="47" spans="2:12" s="357" customFormat="1" outlineLevel="1" x14ac:dyDescent="0.3">
      <c r="B47" s="1456" t="s">
        <v>562</v>
      </c>
      <c r="C47" s="1457"/>
      <c r="D47" s="173" t="s">
        <v>563</v>
      </c>
      <c r="E47" s="204">
        <f t="shared" ref="E47" si="10">SUM(G47:J47)</f>
        <v>860</v>
      </c>
      <c r="F47" s="236">
        <f>SUM(F48:F57)</f>
        <v>0</v>
      </c>
      <c r="G47" s="236">
        <f>SUM(G48:G57)</f>
        <v>234</v>
      </c>
      <c r="H47" s="236">
        <f t="shared" ref="H47:J47" si="11">SUM(H48:H57)</f>
        <v>170</v>
      </c>
      <c r="I47" s="236">
        <f t="shared" si="11"/>
        <v>244</v>
      </c>
      <c r="J47" s="236">
        <f t="shared" si="11"/>
        <v>212</v>
      </c>
      <c r="K47" s="356" t="s">
        <v>43</v>
      </c>
      <c r="L47" s="405"/>
    </row>
    <row r="48" spans="2:12" outlineLevel="2" x14ac:dyDescent="0.3">
      <c r="B48" s="358"/>
      <c r="C48" s="359" t="s">
        <v>564</v>
      </c>
      <c r="D48" s="176" t="s">
        <v>565</v>
      </c>
      <c r="E48" s="360">
        <f>SUBTOTAL(9,G48:J48)</f>
        <v>30</v>
      </c>
      <c r="F48" s="360"/>
      <c r="G48" s="360">
        <f>8+1</f>
        <v>9</v>
      </c>
      <c r="H48" s="370">
        <v>1</v>
      </c>
      <c r="I48" s="369">
        <f>24-1-12-1</f>
        <v>10</v>
      </c>
      <c r="J48" s="369">
        <f>20-10</f>
        <v>10</v>
      </c>
      <c r="K48" s="361" t="s">
        <v>43</v>
      </c>
      <c r="L48" s="401"/>
    </row>
    <row r="49" spans="2:12" hidden="1" outlineLevel="2" x14ac:dyDescent="0.3">
      <c r="B49" s="358"/>
      <c r="C49" s="359" t="s">
        <v>566</v>
      </c>
      <c r="D49" s="176" t="s">
        <v>567</v>
      </c>
      <c r="E49" s="360">
        <f t="shared" ref="E49:E57" si="12">SUBTOTAL(9,G49:J49)</f>
        <v>0</v>
      </c>
      <c r="F49" s="360"/>
      <c r="G49" s="360">
        <v>0</v>
      </c>
      <c r="H49" s="370">
        <v>0</v>
      </c>
      <c r="I49" s="369">
        <f>13-G49-H49-J49-13</f>
        <v>0</v>
      </c>
      <c r="J49" s="369">
        <v>0</v>
      </c>
      <c r="K49" s="361" t="s">
        <v>43</v>
      </c>
      <c r="L49" s="401"/>
    </row>
    <row r="50" spans="2:12" s="321" customFormat="1" hidden="1" outlineLevel="2" x14ac:dyDescent="0.3">
      <c r="B50" s="181"/>
      <c r="C50" s="179" t="s">
        <v>568</v>
      </c>
      <c r="D50" s="176" t="s">
        <v>569</v>
      </c>
      <c r="E50" s="360">
        <f t="shared" si="12"/>
        <v>0</v>
      </c>
      <c r="F50" s="216"/>
      <c r="G50" s="216"/>
      <c r="H50" s="371">
        <v>0</v>
      </c>
      <c r="I50" s="216"/>
      <c r="J50" s="369">
        <v>0</v>
      </c>
      <c r="K50" s="220" t="s">
        <v>43</v>
      </c>
      <c r="L50" s="404"/>
    </row>
    <row r="51" spans="2:12" outlineLevel="2" x14ac:dyDescent="0.3">
      <c r="B51" s="358"/>
      <c r="C51" s="359" t="s">
        <v>570</v>
      </c>
      <c r="D51" s="176" t="s">
        <v>571</v>
      </c>
      <c r="E51" s="360">
        <f t="shared" si="12"/>
        <v>3</v>
      </c>
      <c r="F51" s="360"/>
      <c r="G51" s="360">
        <v>1</v>
      </c>
      <c r="H51" s="370">
        <v>0</v>
      </c>
      <c r="I51" s="369">
        <f>3-G51-H51-J51</f>
        <v>2</v>
      </c>
      <c r="J51" s="369">
        <v>0</v>
      </c>
      <c r="K51" s="361" t="s">
        <v>43</v>
      </c>
      <c r="L51" s="401"/>
    </row>
    <row r="52" spans="2:12" s="321" customFormat="1" hidden="1" outlineLevel="2" x14ac:dyDescent="0.3">
      <c r="B52" s="181"/>
      <c r="C52" s="179" t="s">
        <v>572</v>
      </c>
      <c r="D52" s="176" t="s">
        <v>573</v>
      </c>
      <c r="E52" s="360">
        <f t="shared" si="12"/>
        <v>0</v>
      </c>
      <c r="F52" s="216"/>
      <c r="G52" s="216"/>
      <c r="H52" s="371">
        <v>0</v>
      </c>
      <c r="I52" s="216"/>
      <c r="J52" s="369">
        <v>0</v>
      </c>
      <c r="K52" s="220" t="s">
        <v>43</v>
      </c>
      <c r="L52" s="404"/>
    </row>
    <row r="53" spans="2:12" s="321" customFormat="1" hidden="1" outlineLevel="2" x14ac:dyDescent="0.3">
      <c r="B53" s="181"/>
      <c r="C53" s="179" t="s">
        <v>574</v>
      </c>
      <c r="D53" s="176" t="s">
        <v>575</v>
      </c>
      <c r="E53" s="360">
        <f t="shared" si="12"/>
        <v>0</v>
      </c>
      <c r="F53" s="216"/>
      <c r="G53" s="216"/>
      <c r="H53" s="371">
        <v>0</v>
      </c>
      <c r="I53" s="216"/>
      <c r="J53" s="369">
        <v>0</v>
      </c>
      <c r="K53" s="220" t="s">
        <v>43</v>
      </c>
      <c r="L53" s="404"/>
    </row>
    <row r="54" spans="2:12" s="321" customFormat="1" hidden="1" outlineLevel="2" x14ac:dyDescent="0.3">
      <c r="B54" s="181"/>
      <c r="C54" s="179" t="s">
        <v>576</v>
      </c>
      <c r="D54" s="176" t="s">
        <v>577</v>
      </c>
      <c r="E54" s="360">
        <f t="shared" si="12"/>
        <v>0</v>
      </c>
      <c r="F54" s="216"/>
      <c r="G54" s="216"/>
      <c r="H54" s="371">
        <v>0</v>
      </c>
      <c r="I54" s="216"/>
      <c r="J54" s="369">
        <v>0</v>
      </c>
      <c r="K54" s="220" t="s">
        <v>43</v>
      </c>
      <c r="L54" s="404"/>
    </row>
    <row r="55" spans="2:12" s="321" customFormat="1" hidden="1" outlineLevel="2" x14ac:dyDescent="0.3">
      <c r="B55" s="181"/>
      <c r="C55" s="179" t="s">
        <v>578</v>
      </c>
      <c r="D55" s="176" t="s">
        <v>579</v>
      </c>
      <c r="E55" s="360">
        <f t="shared" si="12"/>
        <v>0</v>
      </c>
      <c r="F55" s="216"/>
      <c r="G55" s="216"/>
      <c r="H55" s="371">
        <v>0</v>
      </c>
      <c r="I55" s="216"/>
      <c r="J55" s="369">
        <v>0</v>
      </c>
      <c r="K55" s="220" t="s">
        <v>43</v>
      </c>
      <c r="L55" s="404"/>
    </row>
    <row r="56" spans="2:12" outlineLevel="2" x14ac:dyDescent="0.3">
      <c r="B56" s="358"/>
      <c r="C56" s="362" t="s">
        <v>580</v>
      </c>
      <c r="D56" s="176" t="s">
        <v>581</v>
      </c>
      <c r="E56" s="360">
        <f t="shared" si="12"/>
        <v>2</v>
      </c>
      <c r="F56" s="360"/>
      <c r="G56" s="363">
        <v>0</v>
      </c>
      <c r="H56" s="372">
        <f>1+1</f>
        <v>2</v>
      </c>
      <c r="I56" s="369">
        <v>0</v>
      </c>
      <c r="J56" s="369">
        <v>0</v>
      </c>
      <c r="K56" s="361" t="s">
        <v>43</v>
      </c>
      <c r="L56" s="401"/>
    </row>
    <row r="57" spans="2:12" outlineLevel="2" x14ac:dyDescent="0.3">
      <c r="B57" s="358"/>
      <c r="C57" s="359" t="s">
        <v>582</v>
      </c>
      <c r="D57" s="176" t="s">
        <v>583</v>
      </c>
      <c r="E57" s="360">
        <f t="shared" si="12"/>
        <v>825</v>
      </c>
      <c r="F57" s="360"/>
      <c r="G57" s="363">
        <f>223+1</f>
        <v>224</v>
      </c>
      <c r="H57" s="372">
        <v>167</v>
      </c>
      <c r="I57" s="369">
        <f>163-1+70</f>
        <v>232</v>
      </c>
      <c r="J57" s="369">
        <f>46+10-20+11+12+11+40+35+15+10+12+10+10</f>
        <v>202</v>
      </c>
      <c r="K57" s="361" t="s">
        <v>43</v>
      </c>
      <c r="L57" s="401"/>
    </row>
    <row r="58" spans="2:12" s="323" customFormat="1" hidden="1" outlineLevel="1" x14ac:dyDescent="0.3">
      <c r="B58" s="1458" t="s">
        <v>584</v>
      </c>
      <c r="C58" s="1459"/>
      <c r="D58" s="173" t="s">
        <v>585</v>
      </c>
      <c r="E58" s="223">
        <v>0</v>
      </c>
      <c r="F58" s="223"/>
      <c r="G58" s="171">
        <v>0</v>
      </c>
      <c r="H58" s="373">
        <v>0</v>
      </c>
      <c r="I58" s="171">
        <v>0</v>
      </c>
      <c r="J58" s="171">
        <v>0</v>
      </c>
      <c r="K58" s="215" t="s">
        <v>43</v>
      </c>
      <c r="L58" s="403"/>
    </row>
    <row r="59" spans="2:12" s="323" customFormat="1" hidden="1" outlineLevel="1" collapsed="1" x14ac:dyDescent="0.3">
      <c r="B59" s="1458" t="s">
        <v>586</v>
      </c>
      <c r="C59" s="1459"/>
      <c r="D59" s="173" t="s">
        <v>587</v>
      </c>
      <c r="E59" s="223">
        <v>0</v>
      </c>
      <c r="F59" s="223">
        <f>SUM(F60+F61)</f>
        <v>0</v>
      </c>
      <c r="G59" s="223">
        <f>SUM(G60:G61)</f>
        <v>0</v>
      </c>
      <c r="H59" s="374">
        <v>0</v>
      </c>
      <c r="I59" s="223">
        <v>0</v>
      </c>
      <c r="J59" s="223">
        <f t="shared" ref="J59" si="13">SUM(J60:J61)</f>
        <v>0</v>
      </c>
      <c r="K59" s="215" t="s">
        <v>43</v>
      </c>
      <c r="L59" s="403"/>
    </row>
    <row r="60" spans="2:12" s="321" customFormat="1" hidden="1" outlineLevel="2" x14ac:dyDescent="0.3">
      <c r="B60" s="178"/>
      <c r="C60" s="183" t="s">
        <v>588</v>
      </c>
      <c r="D60" s="176" t="s">
        <v>356</v>
      </c>
      <c r="E60" s="216">
        <v>0</v>
      </c>
      <c r="F60" s="216">
        <v>0</v>
      </c>
      <c r="G60" s="216">
        <v>0</v>
      </c>
      <c r="H60" s="371">
        <v>0</v>
      </c>
      <c r="I60" s="216">
        <v>0</v>
      </c>
      <c r="J60" s="217">
        <v>0</v>
      </c>
      <c r="K60" s="220" t="s">
        <v>43</v>
      </c>
      <c r="L60" s="404"/>
    </row>
    <row r="61" spans="2:12" s="321" customFormat="1" hidden="1" outlineLevel="2" x14ac:dyDescent="0.3">
      <c r="B61" s="178"/>
      <c r="C61" s="183" t="s">
        <v>589</v>
      </c>
      <c r="D61" s="176" t="s">
        <v>590</v>
      </c>
      <c r="E61" s="216">
        <v>0</v>
      </c>
      <c r="F61" s="216">
        <v>0</v>
      </c>
      <c r="G61" s="216">
        <v>0</v>
      </c>
      <c r="H61" s="371">
        <v>0</v>
      </c>
      <c r="I61" s="216">
        <v>0</v>
      </c>
      <c r="J61" s="217">
        <v>0</v>
      </c>
      <c r="K61" s="220" t="s">
        <v>43</v>
      </c>
      <c r="L61" s="404"/>
    </row>
    <row r="62" spans="2:12" s="357" customFormat="1" outlineLevel="1" x14ac:dyDescent="0.3">
      <c r="B62" s="1456" t="s">
        <v>591</v>
      </c>
      <c r="C62" s="1457"/>
      <c r="D62" s="173" t="s">
        <v>592</v>
      </c>
      <c r="E62" s="236">
        <f>SUBTOTAL(9,G62:J62)</f>
        <v>213</v>
      </c>
      <c r="F62" s="236">
        <f>SUM(F63:F66)</f>
        <v>0</v>
      </c>
      <c r="G62" s="236">
        <f t="shared" ref="G62:J62" si="14">SUM(G63:G66)</f>
        <v>20</v>
      </c>
      <c r="H62" s="236">
        <f t="shared" si="14"/>
        <v>38</v>
      </c>
      <c r="I62" s="236">
        <f t="shared" si="14"/>
        <v>64</v>
      </c>
      <c r="J62" s="236">
        <f t="shared" si="14"/>
        <v>91</v>
      </c>
      <c r="K62" s="220" t="s">
        <v>43</v>
      </c>
      <c r="L62" s="405"/>
    </row>
    <row r="63" spans="2:12" outlineLevel="2" x14ac:dyDescent="0.3">
      <c r="B63" s="358"/>
      <c r="C63" s="359" t="s">
        <v>593</v>
      </c>
      <c r="D63" s="176" t="s">
        <v>358</v>
      </c>
      <c r="E63" s="360">
        <f>SUBTOTAL(9,G63:J63)</f>
        <v>62</v>
      </c>
      <c r="F63" s="360">
        <v>0</v>
      </c>
      <c r="G63" s="360">
        <v>1</v>
      </c>
      <c r="H63" s="370">
        <v>0</v>
      </c>
      <c r="I63" s="369">
        <f>24-1-1</f>
        <v>22</v>
      </c>
      <c r="J63" s="369">
        <f>60-10-11</f>
        <v>39</v>
      </c>
      <c r="K63" s="361" t="s">
        <v>43</v>
      </c>
      <c r="L63" s="401"/>
    </row>
    <row r="64" spans="2:12" outlineLevel="2" x14ac:dyDescent="0.3">
      <c r="B64" s="358"/>
      <c r="C64" s="359" t="s">
        <v>359</v>
      </c>
      <c r="D64" s="176" t="s">
        <v>360</v>
      </c>
      <c r="E64" s="360">
        <f t="shared" ref="E64:E66" si="15">SUBTOTAL(9,G64:J64)</f>
        <v>101</v>
      </c>
      <c r="F64" s="360"/>
      <c r="G64" s="360">
        <v>14</v>
      </c>
      <c r="H64" s="370">
        <v>24</v>
      </c>
      <c r="I64" s="369">
        <f>93-70</f>
        <v>23</v>
      </c>
      <c r="J64" s="369">
        <f>80-40</f>
        <v>40</v>
      </c>
      <c r="K64" s="361" t="s">
        <v>43</v>
      </c>
      <c r="L64" s="401"/>
    </row>
    <row r="65" spans="2:12" s="321" customFormat="1" hidden="1" outlineLevel="2" x14ac:dyDescent="0.3">
      <c r="B65" s="181"/>
      <c r="C65" s="179" t="s">
        <v>594</v>
      </c>
      <c r="D65" s="176" t="s">
        <v>595</v>
      </c>
      <c r="E65" s="360">
        <f t="shared" si="15"/>
        <v>0</v>
      </c>
      <c r="F65" s="216"/>
      <c r="G65" s="216"/>
      <c r="H65" s="407">
        <v>0</v>
      </c>
      <c r="I65" s="216"/>
      <c r="J65" s="369">
        <v>0</v>
      </c>
      <c r="K65" s="220" t="s">
        <v>43</v>
      </c>
      <c r="L65" s="404"/>
    </row>
    <row r="66" spans="2:12" outlineLevel="2" x14ac:dyDescent="0.3">
      <c r="B66" s="358"/>
      <c r="C66" s="359" t="s">
        <v>596</v>
      </c>
      <c r="D66" s="176" t="s">
        <v>597</v>
      </c>
      <c r="E66" s="360">
        <f t="shared" si="15"/>
        <v>50</v>
      </c>
      <c r="F66" s="360"/>
      <c r="G66" s="360">
        <f>4+1</f>
        <v>5</v>
      </c>
      <c r="H66" s="370">
        <v>14</v>
      </c>
      <c r="I66" s="369">
        <f>20-1</f>
        <v>19</v>
      </c>
      <c r="J66" s="369">
        <v>12</v>
      </c>
      <c r="K66" s="361" t="s">
        <v>43</v>
      </c>
      <c r="L66" s="401"/>
    </row>
    <row r="67" spans="2:12" s="357" customFormat="1" ht="15" customHeight="1" outlineLevel="1" x14ac:dyDescent="0.3">
      <c r="B67" s="1456" t="s">
        <v>598</v>
      </c>
      <c r="C67" s="1457"/>
      <c r="D67" s="173" t="s">
        <v>599</v>
      </c>
      <c r="E67" s="236">
        <f>SUBTOTAL(9,G67:J67)</f>
        <v>86</v>
      </c>
      <c r="F67" s="236">
        <f>SUM(F68:F70)</f>
        <v>0</v>
      </c>
      <c r="G67" s="236">
        <f>SUM(G68:G70)</f>
        <v>10</v>
      </c>
      <c r="H67" s="236">
        <f t="shared" ref="H67:J67" si="16">SUM(H68:H70)</f>
        <v>19</v>
      </c>
      <c r="I67" s="236">
        <f t="shared" si="16"/>
        <v>28</v>
      </c>
      <c r="J67" s="236">
        <f t="shared" si="16"/>
        <v>29</v>
      </c>
      <c r="K67" s="356" t="s">
        <v>43</v>
      </c>
      <c r="L67" s="405"/>
    </row>
    <row r="68" spans="2:12" outlineLevel="2" x14ac:dyDescent="0.3">
      <c r="B68" s="358"/>
      <c r="C68" s="359" t="s">
        <v>600</v>
      </c>
      <c r="D68" s="176" t="s">
        <v>601</v>
      </c>
      <c r="E68" s="360">
        <f>SUBTOTAL(9,G68:J68)</f>
        <v>15</v>
      </c>
      <c r="F68" s="360"/>
      <c r="G68" s="360">
        <v>0</v>
      </c>
      <c r="H68" s="370">
        <v>1</v>
      </c>
      <c r="I68" s="369">
        <f>6-1</f>
        <v>5</v>
      </c>
      <c r="J68" s="369">
        <f>19-10</f>
        <v>9</v>
      </c>
      <c r="K68" s="361" t="s">
        <v>43</v>
      </c>
      <c r="L68" s="401"/>
    </row>
    <row r="69" spans="2:12" s="321" customFormat="1" hidden="1" outlineLevel="2" x14ac:dyDescent="0.3">
      <c r="B69" s="181"/>
      <c r="C69" s="179" t="s">
        <v>602</v>
      </c>
      <c r="D69" s="176" t="s">
        <v>603</v>
      </c>
      <c r="E69" s="216"/>
      <c r="F69" s="216"/>
      <c r="G69" s="216"/>
      <c r="H69" s="371">
        <v>0</v>
      </c>
      <c r="I69" s="216"/>
      <c r="J69" s="369">
        <f t="shared" ref="J69:J71" si="17">E69-G69-H69-I69</f>
        <v>0</v>
      </c>
      <c r="K69" s="220" t="s">
        <v>43</v>
      </c>
      <c r="L69" s="404"/>
    </row>
    <row r="70" spans="2:12" outlineLevel="2" x14ac:dyDescent="0.3">
      <c r="B70" s="358"/>
      <c r="C70" s="359" t="s">
        <v>604</v>
      </c>
      <c r="D70" s="176" t="s">
        <v>605</v>
      </c>
      <c r="E70" s="360">
        <f>SUBTOTAL(9,G70:J70)</f>
        <v>71</v>
      </c>
      <c r="F70" s="360"/>
      <c r="G70" s="360">
        <v>10</v>
      </c>
      <c r="H70" s="370">
        <v>18</v>
      </c>
      <c r="I70" s="369">
        <f>58-35</f>
        <v>23</v>
      </c>
      <c r="J70" s="369">
        <f>32-12</f>
        <v>20</v>
      </c>
      <c r="K70" s="361" t="s">
        <v>43</v>
      </c>
      <c r="L70" s="401"/>
    </row>
    <row r="71" spans="2:12" s="323" customFormat="1" hidden="1" outlineLevel="1" collapsed="1" x14ac:dyDescent="0.3">
      <c r="B71" s="1458" t="s">
        <v>606</v>
      </c>
      <c r="C71" s="1459"/>
      <c r="D71" s="173" t="s">
        <v>607</v>
      </c>
      <c r="E71" s="223"/>
      <c r="F71" s="223">
        <f>SUM(F72:F73)</f>
        <v>0</v>
      </c>
      <c r="G71" s="223">
        <f>SUM(G72:G73)</f>
        <v>0</v>
      </c>
      <c r="H71" s="223">
        <f>SUM(H72:H73)</f>
        <v>0</v>
      </c>
      <c r="I71" s="223">
        <f>SUM(I72:I73)</f>
        <v>0</v>
      </c>
      <c r="J71" s="223">
        <f t="shared" si="17"/>
        <v>0</v>
      </c>
      <c r="K71" s="215" t="s">
        <v>43</v>
      </c>
      <c r="L71" s="403"/>
    </row>
    <row r="72" spans="2:12" s="321" customFormat="1" hidden="1" outlineLevel="2" x14ac:dyDescent="0.3">
      <c r="B72" s="181"/>
      <c r="C72" s="179" t="s">
        <v>608</v>
      </c>
      <c r="D72" s="176" t="s">
        <v>609</v>
      </c>
      <c r="E72" s="216"/>
      <c r="F72" s="216"/>
      <c r="G72" s="216"/>
      <c r="H72" s="371"/>
      <c r="I72" s="216"/>
      <c r="J72" s="217"/>
      <c r="K72" s="220" t="s">
        <v>43</v>
      </c>
      <c r="L72" s="404"/>
    </row>
    <row r="73" spans="2:12" s="321" customFormat="1" hidden="1" outlineLevel="2" x14ac:dyDescent="0.3">
      <c r="B73" s="181"/>
      <c r="C73" s="179" t="s">
        <v>610</v>
      </c>
      <c r="D73" s="176" t="s">
        <v>611</v>
      </c>
      <c r="E73" s="216"/>
      <c r="F73" s="216"/>
      <c r="G73" s="216"/>
      <c r="H73" s="371"/>
      <c r="I73" s="216"/>
      <c r="J73" s="217"/>
      <c r="K73" s="220" t="s">
        <v>43</v>
      </c>
      <c r="L73" s="404"/>
    </row>
    <row r="74" spans="2:12" s="323" customFormat="1" hidden="1" outlineLevel="1" x14ac:dyDescent="0.3">
      <c r="B74" s="1458" t="s">
        <v>612</v>
      </c>
      <c r="C74" s="1459"/>
      <c r="D74" s="173" t="s">
        <v>613</v>
      </c>
      <c r="E74" s="223"/>
      <c r="F74" s="223"/>
      <c r="G74" s="223"/>
      <c r="H74" s="374"/>
      <c r="I74" s="223"/>
      <c r="J74" s="224"/>
      <c r="K74" s="215" t="s">
        <v>43</v>
      </c>
      <c r="L74" s="403"/>
    </row>
    <row r="75" spans="2:12" s="323" customFormat="1" hidden="1" outlineLevel="1" x14ac:dyDescent="0.3">
      <c r="B75" s="1458" t="s">
        <v>614</v>
      </c>
      <c r="C75" s="1459"/>
      <c r="D75" s="173" t="s">
        <v>615</v>
      </c>
      <c r="E75" s="223"/>
      <c r="F75" s="223"/>
      <c r="G75" s="223"/>
      <c r="H75" s="374"/>
      <c r="I75" s="223"/>
      <c r="J75" s="224"/>
      <c r="K75" s="215" t="s">
        <v>43</v>
      </c>
      <c r="L75" s="403"/>
    </row>
    <row r="76" spans="2:12" s="323" customFormat="1" hidden="1" outlineLevel="1" x14ac:dyDescent="0.3">
      <c r="B76" s="1458" t="s">
        <v>616</v>
      </c>
      <c r="C76" s="1459"/>
      <c r="D76" s="173" t="s">
        <v>617</v>
      </c>
      <c r="E76" s="223"/>
      <c r="F76" s="223"/>
      <c r="G76" s="223"/>
      <c r="H76" s="374"/>
      <c r="I76" s="223"/>
      <c r="J76" s="224"/>
      <c r="K76" s="215" t="s">
        <v>43</v>
      </c>
      <c r="L76" s="403"/>
    </row>
    <row r="77" spans="2:12" s="323" customFormat="1" hidden="1" outlineLevel="1" x14ac:dyDescent="0.3">
      <c r="B77" s="1458" t="s">
        <v>618</v>
      </c>
      <c r="C77" s="1459"/>
      <c r="D77" s="173" t="s">
        <v>619</v>
      </c>
      <c r="E77" s="223"/>
      <c r="F77" s="223"/>
      <c r="G77" s="223"/>
      <c r="H77" s="374"/>
      <c r="I77" s="223"/>
      <c r="J77" s="224"/>
      <c r="K77" s="215" t="s">
        <v>43</v>
      </c>
      <c r="L77" s="403"/>
    </row>
    <row r="78" spans="2:12" s="357" customFormat="1" outlineLevel="1" x14ac:dyDescent="0.3">
      <c r="B78" s="1456" t="s">
        <v>620</v>
      </c>
      <c r="C78" s="1457"/>
      <c r="D78" s="173" t="s">
        <v>621</v>
      </c>
      <c r="E78" s="236">
        <f>SUBTOTAL(9,G78:J78)</f>
        <v>18</v>
      </c>
      <c r="F78" s="236">
        <v>0</v>
      </c>
      <c r="G78" s="236">
        <v>2</v>
      </c>
      <c r="H78" s="236">
        <v>0</v>
      </c>
      <c r="I78" s="236">
        <f>22-15</f>
        <v>7</v>
      </c>
      <c r="J78" s="236">
        <f>19-10</f>
        <v>9</v>
      </c>
      <c r="K78" s="356" t="s">
        <v>43</v>
      </c>
      <c r="L78" s="405"/>
    </row>
    <row r="79" spans="2:12" s="323" customFormat="1" hidden="1" outlineLevel="1" x14ac:dyDescent="0.3">
      <c r="B79" s="1458" t="s">
        <v>622</v>
      </c>
      <c r="C79" s="1459"/>
      <c r="D79" s="173" t="s">
        <v>623</v>
      </c>
      <c r="E79" s="223"/>
      <c r="F79" s="223"/>
      <c r="G79" s="223"/>
      <c r="H79" s="374"/>
      <c r="I79" s="223"/>
      <c r="J79" s="223"/>
      <c r="K79" s="215" t="s">
        <v>43</v>
      </c>
      <c r="L79" s="403"/>
    </row>
    <row r="80" spans="2:12" s="323" customFormat="1" ht="15" hidden="1" customHeight="1" outlineLevel="1" x14ac:dyDescent="0.3">
      <c r="B80" s="1458" t="s">
        <v>624</v>
      </c>
      <c r="C80" s="1459"/>
      <c r="D80" s="173" t="s">
        <v>625</v>
      </c>
      <c r="E80" s="223"/>
      <c r="F80" s="223"/>
      <c r="G80" s="223"/>
      <c r="H80" s="374"/>
      <c r="I80" s="223"/>
      <c r="J80" s="224"/>
      <c r="K80" s="215" t="s">
        <v>43</v>
      </c>
      <c r="L80" s="403"/>
    </row>
    <row r="81" spans="2:12" s="323" customFormat="1" hidden="1" outlineLevel="1" x14ac:dyDescent="0.3">
      <c r="B81" s="1458" t="s">
        <v>626</v>
      </c>
      <c r="C81" s="1459"/>
      <c r="D81" s="173" t="s">
        <v>627</v>
      </c>
      <c r="E81" s="223"/>
      <c r="F81" s="223"/>
      <c r="G81" s="223"/>
      <c r="H81" s="374"/>
      <c r="I81" s="223"/>
      <c r="J81" s="224"/>
      <c r="K81" s="215" t="s">
        <v>43</v>
      </c>
      <c r="L81" s="403"/>
    </row>
    <row r="82" spans="2:12" s="323" customFormat="1" hidden="1" outlineLevel="1" x14ac:dyDescent="0.3">
      <c r="B82" s="1458" t="s">
        <v>628</v>
      </c>
      <c r="C82" s="1459"/>
      <c r="D82" s="173" t="s">
        <v>629</v>
      </c>
      <c r="E82" s="223"/>
      <c r="F82" s="223"/>
      <c r="G82" s="223"/>
      <c r="H82" s="374"/>
      <c r="I82" s="223"/>
      <c r="J82" s="224"/>
      <c r="K82" s="215" t="s">
        <v>43</v>
      </c>
      <c r="L82" s="403"/>
    </row>
    <row r="83" spans="2:12" s="323" customFormat="1" ht="30" hidden="1" customHeight="1" outlineLevel="1" x14ac:dyDescent="0.3">
      <c r="B83" s="1433" t="s">
        <v>630</v>
      </c>
      <c r="C83" s="1434"/>
      <c r="D83" s="173" t="s">
        <v>631</v>
      </c>
      <c r="E83" s="223"/>
      <c r="F83" s="223"/>
      <c r="G83" s="223"/>
      <c r="H83" s="374"/>
      <c r="I83" s="223"/>
      <c r="J83" s="224"/>
      <c r="K83" s="215" t="s">
        <v>43</v>
      </c>
      <c r="L83" s="403"/>
    </row>
    <row r="84" spans="2:12" s="323" customFormat="1" ht="25.5" hidden="1" customHeight="1" outlineLevel="1" x14ac:dyDescent="0.3">
      <c r="B84" s="1458" t="s">
        <v>632</v>
      </c>
      <c r="C84" s="1459"/>
      <c r="D84" s="173" t="s">
        <v>633</v>
      </c>
      <c r="E84" s="223"/>
      <c r="F84" s="223"/>
      <c r="G84" s="223"/>
      <c r="H84" s="374"/>
      <c r="I84" s="223"/>
      <c r="J84" s="224"/>
      <c r="K84" s="215" t="s">
        <v>43</v>
      </c>
      <c r="L84" s="403"/>
    </row>
    <row r="85" spans="2:12" s="323" customFormat="1" hidden="1" outlineLevel="1" x14ac:dyDescent="0.3">
      <c r="B85" s="1458" t="s">
        <v>634</v>
      </c>
      <c r="C85" s="1459"/>
      <c r="D85" s="173" t="s">
        <v>635</v>
      </c>
      <c r="E85" s="223"/>
      <c r="F85" s="223"/>
      <c r="G85" s="223"/>
      <c r="H85" s="374"/>
      <c r="I85" s="223"/>
      <c r="J85" s="224"/>
      <c r="K85" s="215" t="s">
        <v>43</v>
      </c>
      <c r="L85" s="403"/>
    </row>
    <row r="86" spans="2:12" s="323" customFormat="1" hidden="1" outlineLevel="1" x14ac:dyDescent="0.3">
      <c r="B86" s="1458" t="s">
        <v>636</v>
      </c>
      <c r="C86" s="1459"/>
      <c r="D86" s="173" t="s">
        <v>637</v>
      </c>
      <c r="E86" s="223"/>
      <c r="F86" s="223"/>
      <c r="G86" s="223"/>
      <c r="H86" s="374"/>
      <c r="I86" s="223"/>
      <c r="J86" s="224"/>
      <c r="K86" s="215" t="s">
        <v>43</v>
      </c>
      <c r="L86" s="403"/>
    </row>
    <row r="87" spans="2:12" s="323" customFormat="1" hidden="1" outlineLevel="1" x14ac:dyDescent="0.3">
      <c r="B87" s="1458" t="s">
        <v>638</v>
      </c>
      <c r="C87" s="1459"/>
      <c r="D87" s="173" t="s">
        <v>639</v>
      </c>
      <c r="E87" s="223"/>
      <c r="F87" s="223"/>
      <c r="G87" s="223"/>
      <c r="H87" s="374"/>
      <c r="I87" s="223"/>
      <c r="J87" s="224"/>
      <c r="K87" s="215" t="s">
        <v>43</v>
      </c>
      <c r="L87" s="403"/>
    </row>
    <row r="88" spans="2:12" s="323" customFormat="1" ht="24.75" hidden="1" customHeight="1" outlineLevel="1" collapsed="1" x14ac:dyDescent="0.3">
      <c r="B88" s="1433" t="s">
        <v>640</v>
      </c>
      <c r="C88" s="1434"/>
      <c r="D88" s="173" t="s">
        <v>641</v>
      </c>
      <c r="E88" s="223"/>
      <c r="F88" s="223"/>
      <c r="G88" s="223"/>
      <c r="H88" s="374"/>
      <c r="I88" s="223"/>
      <c r="J88" s="224"/>
      <c r="K88" s="215" t="s">
        <v>43</v>
      </c>
      <c r="L88" s="403"/>
    </row>
    <row r="89" spans="2:12" s="321" customFormat="1" hidden="1" outlineLevel="2" x14ac:dyDescent="0.3">
      <c r="B89" s="178"/>
      <c r="C89" s="179" t="s">
        <v>642</v>
      </c>
      <c r="D89" s="176" t="s">
        <v>643</v>
      </c>
      <c r="E89" s="216"/>
      <c r="F89" s="216"/>
      <c r="G89" s="216"/>
      <c r="H89" s="371"/>
      <c r="I89" s="216"/>
      <c r="J89" s="217"/>
      <c r="K89" s="220" t="s">
        <v>43</v>
      </c>
      <c r="L89" s="404"/>
    </row>
    <row r="90" spans="2:12" s="321" customFormat="1" hidden="1" outlineLevel="2" x14ac:dyDescent="0.3">
      <c r="B90" s="178"/>
      <c r="C90" s="179" t="s">
        <v>644</v>
      </c>
      <c r="D90" s="176" t="s">
        <v>645</v>
      </c>
      <c r="E90" s="216"/>
      <c r="F90" s="216"/>
      <c r="G90" s="216"/>
      <c r="H90" s="371"/>
      <c r="I90" s="216"/>
      <c r="J90" s="217"/>
      <c r="K90" s="220" t="s">
        <v>43</v>
      </c>
      <c r="L90" s="404"/>
    </row>
    <row r="91" spans="2:12" s="321" customFormat="1" ht="25.5" hidden="1" customHeight="1" outlineLevel="1" x14ac:dyDescent="0.3">
      <c r="B91" s="1464" t="s">
        <v>646</v>
      </c>
      <c r="C91" s="1465"/>
      <c r="D91" s="173" t="s">
        <v>647</v>
      </c>
      <c r="E91" s="208"/>
      <c r="F91" s="208"/>
      <c r="G91" s="208"/>
      <c r="H91" s="375"/>
      <c r="I91" s="208"/>
      <c r="J91" s="225"/>
      <c r="K91" s="220" t="s">
        <v>43</v>
      </c>
      <c r="L91" s="404"/>
    </row>
    <row r="92" spans="2:12" s="321" customFormat="1" hidden="1" outlineLevel="1" x14ac:dyDescent="0.3">
      <c r="B92" s="1458" t="s">
        <v>648</v>
      </c>
      <c r="C92" s="1459"/>
      <c r="D92" s="173" t="s">
        <v>649</v>
      </c>
      <c r="E92" s="208"/>
      <c r="F92" s="208"/>
      <c r="G92" s="208"/>
      <c r="H92" s="375"/>
      <c r="I92" s="208"/>
      <c r="J92" s="225"/>
      <c r="K92" s="220" t="s">
        <v>43</v>
      </c>
      <c r="L92" s="404"/>
    </row>
    <row r="93" spans="2:12" ht="39.75" customHeight="1" outlineLevel="1" x14ac:dyDescent="0.3">
      <c r="B93" s="1456" t="s">
        <v>650</v>
      </c>
      <c r="C93" s="1457"/>
      <c r="D93" s="173" t="s">
        <v>651</v>
      </c>
      <c r="E93" s="236">
        <f>SUBTOTAL(9,G93:J93)</f>
        <v>25</v>
      </c>
      <c r="F93" s="236">
        <f>SUM(F94:F101)</f>
        <v>0</v>
      </c>
      <c r="G93" s="236">
        <f>SUM(G94:G101)</f>
        <v>3</v>
      </c>
      <c r="H93" s="236">
        <f>SUM(H94:H101)</f>
        <v>2</v>
      </c>
      <c r="I93" s="236">
        <f>SUM(I94:I101)</f>
        <v>10</v>
      </c>
      <c r="J93" s="236">
        <f t="shared" ref="J93" si="18">SUM(J94:J101)</f>
        <v>10</v>
      </c>
      <c r="K93" s="361" t="s">
        <v>43</v>
      </c>
      <c r="L93" s="401"/>
    </row>
    <row r="94" spans="2:12" s="321" customFormat="1" hidden="1" outlineLevel="2" x14ac:dyDescent="0.3">
      <c r="B94" s="178"/>
      <c r="C94" s="179" t="s">
        <v>652</v>
      </c>
      <c r="D94" s="176" t="s">
        <v>653</v>
      </c>
      <c r="E94" s="216"/>
      <c r="F94" s="216"/>
      <c r="G94" s="171"/>
      <c r="H94" s="373"/>
      <c r="I94" s="171"/>
      <c r="J94" s="171"/>
      <c r="K94" s="220" t="s">
        <v>43</v>
      </c>
      <c r="L94" s="404"/>
    </row>
    <row r="95" spans="2:12" s="321" customFormat="1" hidden="1" outlineLevel="2" x14ac:dyDescent="0.3">
      <c r="B95" s="181"/>
      <c r="C95" s="179" t="s">
        <v>654</v>
      </c>
      <c r="D95" s="176" t="s">
        <v>655</v>
      </c>
      <c r="E95" s="216"/>
      <c r="F95" s="216"/>
      <c r="G95" s="171"/>
      <c r="H95" s="373"/>
      <c r="I95" s="171"/>
      <c r="J95" s="171"/>
      <c r="K95" s="220" t="s">
        <v>43</v>
      </c>
      <c r="L95" s="404"/>
    </row>
    <row r="96" spans="2:12" s="321" customFormat="1" hidden="1" outlineLevel="2" x14ac:dyDescent="0.3">
      <c r="B96" s="181"/>
      <c r="C96" s="179" t="s">
        <v>656</v>
      </c>
      <c r="D96" s="176" t="s">
        <v>657</v>
      </c>
      <c r="E96" s="216"/>
      <c r="F96" s="216"/>
      <c r="G96" s="216"/>
      <c r="H96" s="371"/>
      <c r="I96" s="216"/>
      <c r="J96" s="217"/>
      <c r="K96" s="220" t="s">
        <v>43</v>
      </c>
      <c r="L96" s="404"/>
    </row>
    <row r="97" spans="2:12" s="321" customFormat="1" hidden="1" outlineLevel="2" x14ac:dyDescent="0.3">
      <c r="B97" s="181"/>
      <c r="C97" s="179" t="s">
        <v>658</v>
      </c>
      <c r="D97" s="176" t="s">
        <v>659</v>
      </c>
      <c r="E97" s="216"/>
      <c r="F97" s="216"/>
      <c r="G97" s="216"/>
      <c r="H97" s="371"/>
      <c r="I97" s="216"/>
      <c r="J97" s="217"/>
      <c r="K97" s="220" t="s">
        <v>43</v>
      </c>
      <c r="L97" s="404"/>
    </row>
    <row r="98" spans="2:12" s="321" customFormat="1" hidden="1" outlineLevel="2" x14ac:dyDescent="0.3">
      <c r="B98" s="181"/>
      <c r="C98" s="179" t="s">
        <v>660</v>
      </c>
      <c r="D98" s="176" t="s">
        <v>661</v>
      </c>
      <c r="E98" s="216"/>
      <c r="F98" s="216"/>
      <c r="G98" s="216"/>
      <c r="H98" s="371"/>
      <c r="I98" s="216"/>
      <c r="J98" s="217"/>
      <c r="K98" s="220" t="s">
        <v>43</v>
      </c>
      <c r="L98" s="404"/>
    </row>
    <row r="99" spans="2:12" s="321" customFormat="1" hidden="1" outlineLevel="2" x14ac:dyDescent="0.3">
      <c r="B99" s="181"/>
      <c r="C99" s="179" t="s">
        <v>662</v>
      </c>
      <c r="D99" s="176" t="s">
        <v>663</v>
      </c>
      <c r="E99" s="216"/>
      <c r="F99" s="216"/>
      <c r="G99" s="216"/>
      <c r="H99" s="371"/>
      <c r="I99" s="216"/>
      <c r="J99" s="217"/>
      <c r="K99" s="220" t="s">
        <v>43</v>
      </c>
      <c r="L99" s="404"/>
    </row>
    <row r="100" spans="2:12" s="321" customFormat="1" hidden="1" outlineLevel="2" x14ac:dyDescent="0.3">
      <c r="B100" s="181"/>
      <c r="C100" s="179" t="s">
        <v>664</v>
      </c>
      <c r="D100" s="176" t="s">
        <v>665</v>
      </c>
      <c r="E100" s="216"/>
      <c r="F100" s="216"/>
      <c r="G100" s="216"/>
      <c r="H100" s="371"/>
      <c r="I100" s="216"/>
      <c r="J100" s="217"/>
      <c r="K100" s="220" t="s">
        <v>43</v>
      </c>
      <c r="L100" s="404"/>
    </row>
    <row r="101" spans="2:12" outlineLevel="2" x14ac:dyDescent="0.3">
      <c r="B101" s="191"/>
      <c r="C101" s="359" t="s">
        <v>666</v>
      </c>
      <c r="D101" s="176" t="s">
        <v>667</v>
      </c>
      <c r="E101" s="360">
        <f>SUBTOTAL(9,G101:J101)</f>
        <v>25</v>
      </c>
      <c r="F101" s="360"/>
      <c r="G101" s="363">
        <v>3</v>
      </c>
      <c r="H101" s="372">
        <v>2</v>
      </c>
      <c r="I101" s="369">
        <v>10</v>
      </c>
      <c r="J101" s="369">
        <f>21-11</f>
        <v>10</v>
      </c>
      <c r="K101" s="361" t="s">
        <v>43</v>
      </c>
      <c r="L101" s="401"/>
    </row>
    <row r="102" spans="2:12" s="202" customFormat="1" hidden="1" collapsed="1" x14ac:dyDescent="0.3">
      <c r="B102" s="1431" t="s">
        <v>932</v>
      </c>
      <c r="C102" s="1432"/>
      <c r="D102" s="173" t="s">
        <v>933</v>
      </c>
      <c r="E102" s="208">
        <f t="shared" ref="E102:E140" si="19">SUM(G102:J102)</f>
        <v>0</v>
      </c>
      <c r="F102" s="212"/>
      <c r="G102" s="212"/>
      <c r="H102" s="212"/>
      <c r="I102" s="212"/>
      <c r="J102" s="226"/>
      <c r="K102" s="213"/>
      <c r="L102" s="202">
        <v>0</v>
      </c>
    </row>
    <row r="103" spans="2:12" s="321" customFormat="1" hidden="1" outlineLevel="1" x14ac:dyDescent="0.3">
      <c r="B103" s="1458" t="s">
        <v>668</v>
      </c>
      <c r="C103" s="1459"/>
      <c r="D103" s="173" t="s">
        <v>669</v>
      </c>
      <c r="E103" s="223">
        <f t="shared" si="19"/>
        <v>0</v>
      </c>
      <c r="F103" s="223">
        <f>SUM(F104:F105)</f>
        <v>0</v>
      </c>
      <c r="G103" s="223">
        <f>SUM(G104:G105)</f>
        <v>0</v>
      </c>
      <c r="H103" s="223">
        <f t="shared" ref="H103:J103" si="20">SUM(H104:H105)</f>
        <v>0</v>
      </c>
      <c r="I103" s="223">
        <f t="shared" si="20"/>
        <v>0</v>
      </c>
      <c r="J103" s="223">
        <f t="shared" si="20"/>
        <v>0</v>
      </c>
      <c r="K103" s="220" t="s">
        <v>43</v>
      </c>
      <c r="L103" s="404"/>
    </row>
    <row r="104" spans="2:12" s="321" customFormat="1" ht="15" hidden="1" outlineLevel="2" x14ac:dyDescent="0.3">
      <c r="B104" s="178"/>
      <c r="C104" s="184" t="s">
        <v>670</v>
      </c>
      <c r="D104" s="185" t="s">
        <v>671</v>
      </c>
      <c r="E104" s="208">
        <f t="shared" si="19"/>
        <v>0</v>
      </c>
      <c r="F104" s="208"/>
      <c r="G104" s="208"/>
      <c r="H104" s="208"/>
      <c r="I104" s="208"/>
      <c r="J104" s="225"/>
      <c r="K104" s="220" t="s">
        <v>43</v>
      </c>
      <c r="L104" s="404"/>
    </row>
    <row r="105" spans="2:12" s="321" customFormat="1" ht="15" hidden="1" outlineLevel="2" x14ac:dyDescent="0.3">
      <c r="B105" s="178"/>
      <c r="C105" s="184" t="s">
        <v>672</v>
      </c>
      <c r="D105" s="185" t="s">
        <v>673</v>
      </c>
      <c r="E105" s="208">
        <f t="shared" si="19"/>
        <v>0</v>
      </c>
      <c r="F105" s="208"/>
      <c r="G105" s="208"/>
      <c r="H105" s="208"/>
      <c r="I105" s="208"/>
      <c r="J105" s="225"/>
      <c r="K105" s="220" t="s">
        <v>43</v>
      </c>
      <c r="L105" s="404"/>
    </row>
    <row r="106" spans="2:12" s="321" customFormat="1" ht="31.5" hidden="1" customHeight="1" outlineLevel="1" x14ac:dyDescent="0.3">
      <c r="B106" s="1458" t="s">
        <v>674</v>
      </c>
      <c r="C106" s="1459"/>
      <c r="D106" s="173" t="s">
        <v>675</v>
      </c>
      <c r="E106" s="223">
        <f t="shared" si="19"/>
        <v>0</v>
      </c>
      <c r="F106" s="223">
        <f>SUM(F107:F110)</f>
        <v>0</v>
      </c>
      <c r="G106" s="223">
        <f t="shared" ref="G106:J106" si="21">SUM(G107:G110)</f>
        <v>0</v>
      </c>
      <c r="H106" s="223">
        <f t="shared" si="21"/>
        <v>0</v>
      </c>
      <c r="I106" s="223">
        <f t="shared" si="21"/>
        <v>0</v>
      </c>
      <c r="J106" s="223">
        <f t="shared" si="21"/>
        <v>0</v>
      </c>
      <c r="K106" s="220" t="s">
        <v>43</v>
      </c>
      <c r="L106" s="404"/>
    </row>
    <row r="107" spans="2:12" s="321" customFormat="1" ht="15" hidden="1" outlineLevel="2" x14ac:dyDescent="0.3">
      <c r="B107" s="174"/>
      <c r="C107" s="184" t="s">
        <v>676</v>
      </c>
      <c r="D107" s="185" t="s">
        <v>677</v>
      </c>
      <c r="E107" s="208">
        <f t="shared" si="19"/>
        <v>0</v>
      </c>
      <c r="F107" s="208"/>
      <c r="G107" s="208"/>
      <c r="H107" s="208"/>
      <c r="I107" s="208"/>
      <c r="J107" s="225"/>
      <c r="K107" s="220" t="s">
        <v>43</v>
      </c>
      <c r="L107" s="404"/>
    </row>
    <row r="108" spans="2:12" s="321" customFormat="1" ht="15" hidden="1" outlineLevel="2" x14ac:dyDescent="0.3">
      <c r="B108" s="178"/>
      <c r="C108" s="186" t="s">
        <v>678</v>
      </c>
      <c r="D108" s="185" t="s">
        <v>679</v>
      </c>
      <c r="E108" s="208">
        <f t="shared" si="19"/>
        <v>0</v>
      </c>
      <c r="F108" s="208"/>
      <c r="G108" s="208"/>
      <c r="H108" s="208"/>
      <c r="I108" s="208"/>
      <c r="J108" s="225"/>
      <c r="K108" s="220" t="s">
        <v>43</v>
      </c>
      <c r="L108" s="404"/>
    </row>
    <row r="109" spans="2:12" s="321" customFormat="1" ht="15" hidden="1" outlineLevel="2" x14ac:dyDescent="0.3">
      <c r="B109" s="178"/>
      <c r="C109" s="187" t="s">
        <v>680</v>
      </c>
      <c r="D109" s="185" t="s">
        <v>681</v>
      </c>
      <c r="E109" s="208">
        <f t="shared" si="19"/>
        <v>0</v>
      </c>
      <c r="F109" s="208"/>
      <c r="G109" s="208"/>
      <c r="H109" s="208"/>
      <c r="I109" s="208"/>
      <c r="J109" s="225"/>
      <c r="K109" s="220" t="s">
        <v>43</v>
      </c>
      <c r="L109" s="404"/>
    </row>
    <row r="110" spans="2:12" s="321" customFormat="1" ht="15" hidden="1" outlineLevel="2" x14ac:dyDescent="0.3">
      <c r="B110" s="178"/>
      <c r="C110" s="187" t="s">
        <v>682</v>
      </c>
      <c r="D110" s="185" t="s">
        <v>683</v>
      </c>
      <c r="E110" s="208">
        <f t="shared" si="19"/>
        <v>0</v>
      </c>
      <c r="F110" s="208"/>
      <c r="G110" s="208"/>
      <c r="H110" s="208"/>
      <c r="I110" s="208"/>
      <c r="J110" s="225"/>
      <c r="K110" s="220" t="s">
        <v>43</v>
      </c>
      <c r="L110" s="404"/>
    </row>
    <row r="111" spans="2:12" s="321" customFormat="1" hidden="1" outlineLevel="1" x14ac:dyDescent="0.3">
      <c r="B111" s="1458" t="s">
        <v>684</v>
      </c>
      <c r="C111" s="1459"/>
      <c r="D111" s="173" t="s">
        <v>685</v>
      </c>
      <c r="E111" s="223">
        <f t="shared" si="19"/>
        <v>0</v>
      </c>
      <c r="F111" s="223">
        <f>SUM(F112:F115)</f>
        <v>0</v>
      </c>
      <c r="G111" s="223">
        <f t="shared" ref="G111:J111" si="22">SUM(G112:G115)</f>
        <v>0</v>
      </c>
      <c r="H111" s="223">
        <f t="shared" si="22"/>
        <v>0</v>
      </c>
      <c r="I111" s="223">
        <f t="shared" si="22"/>
        <v>0</v>
      </c>
      <c r="J111" s="223">
        <f t="shared" si="22"/>
        <v>0</v>
      </c>
      <c r="K111" s="220" t="s">
        <v>43</v>
      </c>
      <c r="L111" s="404"/>
    </row>
    <row r="112" spans="2:12" s="321" customFormat="1" ht="15" hidden="1" outlineLevel="2" x14ac:dyDescent="0.3">
      <c r="B112" s="188"/>
      <c r="C112" s="184" t="s">
        <v>686</v>
      </c>
      <c r="D112" s="185" t="s">
        <v>687</v>
      </c>
      <c r="E112" s="208">
        <f t="shared" si="19"/>
        <v>0</v>
      </c>
      <c r="F112" s="208"/>
      <c r="G112" s="208"/>
      <c r="H112" s="208"/>
      <c r="I112" s="208"/>
      <c r="J112" s="225"/>
      <c r="K112" s="220" t="s">
        <v>43</v>
      </c>
      <c r="L112" s="404"/>
    </row>
    <row r="113" spans="2:12" s="321" customFormat="1" ht="15" hidden="1" outlineLevel="2" x14ac:dyDescent="0.3">
      <c r="B113" s="178"/>
      <c r="C113" s="184" t="s">
        <v>688</v>
      </c>
      <c r="D113" s="185" t="s">
        <v>689</v>
      </c>
      <c r="E113" s="208">
        <f t="shared" si="19"/>
        <v>0</v>
      </c>
      <c r="F113" s="208"/>
      <c r="G113" s="208"/>
      <c r="H113" s="208"/>
      <c r="I113" s="208"/>
      <c r="J113" s="225"/>
      <c r="K113" s="220" t="s">
        <v>43</v>
      </c>
      <c r="L113" s="404"/>
    </row>
    <row r="114" spans="2:12" s="321" customFormat="1" ht="19.5" hidden="1" customHeight="1" outlineLevel="2" x14ac:dyDescent="0.3">
      <c r="B114" s="178"/>
      <c r="C114" s="186" t="s">
        <v>690</v>
      </c>
      <c r="D114" s="185" t="s">
        <v>691</v>
      </c>
      <c r="E114" s="208">
        <f t="shared" si="19"/>
        <v>0</v>
      </c>
      <c r="F114" s="208"/>
      <c r="G114" s="208"/>
      <c r="H114" s="208"/>
      <c r="I114" s="208"/>
      <c r="J114" s="225"/>
      <c r="K114" s="220" t="s">
        <v>43</v>
      </c>
      <c r="L114" s="404"/>
    </row>
    <row r="115" spans="2:12" s="321" customFormat="1" ht="15" hidden="1" outlineLevel="2" x14ac:dyDescent="0.3">
      <c r="B115" s="178"/>
      <c r="C115" s="186" t="s">
        <v>692</v>
      </c>
      <c r="D115" s="185" t="s">
        <v>693</v>
      </c>
      <c r="E115" s="208">
        <f t="shared" si="19"/>
        <v>0</v>
      </c>
      <c r="F115" s="208"/>
      <c r="G115" s="208"/>
      <c r="H115" s="208"/>
      <c r="I115" s="208"/>
      <c r="J115" s="225"/>
      <c r="K115" s="220" t="s">
        <v>43</v>
      </c>
      <c r="L115" s="404"/>
    </row>
    <row r="116" spans="2:12" s="202" customFormat="1" hidden="1" collapsed="1" x14ac:dyDescent="0.3">
      <c r="B116" s="1431" t="s">
        <v>934</v>
      </c>
      <c r="C116" s="1432"/>
      <c r="D116" s="173" t="s">
        <v>935</v>
      </c>
      <c r="E116" s="223">
        <f t="shared" si="19"/>
        <v>0</v>
      </c>
      <c r="F116" s="223">
        <v>0</v>
      </c>
      <c r="G116" s="223">
        <f t="shared" ref="G116:J116" si="23">SUM(G117:G119)</f>
        <v>0</v>
      </c>
      <c r="H116" s="223">
        <f t="shared" si="23"/>
        <v>0</v>
      </c>
      <c r="I116" s="223">
        <f t="shared" si="23"/>
        <v>0</v>
      </c>
      <c r="J116" s="223">
        <f t="shared" si="23"/>
        <v>0</v>
      </c>
      <c r="K116" s="213"/>
      <c r="L116" s="202">
        <v>0</v>
      </c>
    </row>
    <row r="117" spans="2:12" s="321" customFormat="1" ht="15" hidden="1" outlineLevel="1" x14ac:dyDescent="0.3">
      <c r="B117" s="178"/>
      <c r="C117" s="227" t="s">
        <v>694</v>
      </c>
      <c r="D117" s="228" t="s">
        <v>695</v>
      </c>
      <c r="E117" s="208">
        <f t="shared" si="19"/>
        <v>0</v>
      </c>
      <c r="F117" s="208"/>
      <c r="G117" s="208"/>
      <c r="H117" s="208"/>
      <c r="I117" s="208"/>
      <c r="J117" s="225"/>
      <c r="K117" s="220" t="s">
        <v>43</v>
      </c>
      <c r="L117" s="404"/>
    </row>
    <row r="118" spans="2:12" s="321" customFormat="1" ht="15" hidden="1" outlineLevel="1" x14ac:dyDescent="0.3">
      <c r="B118" s="178"/>
      <c r="C118" s="229" t="s">
        <v>696</v>
      </c>
      <c r="D118" s="228" t="s">
        <v>697</v>
      </c>
      <c r="E118" s="208">
        <f t="shared" si="19"/>
        <v>0</v>
      </c>
      <c r="F118" s="208"/>
      <c r="G118" s="208"/>
      <c r="H118" s="208"/>
      <c r="I118" s="208"/>
      <c r="J118" s="225"/>
      <c r="K118" s="220" t="s">
        <v>43</v>
      </c>
      <c r="L118" s="404"/>
    </row>
    <row r="119" spans="2:12" s="321" customFormat="1" ht="15" hidden="1" outlineLevel="1" x14ac:dyDescent="0.3">
      <c r="B119" s="178"/>
      <c r="C119" s="230" t="s">
        <v>698</v>
      </c>
      <c r="D119" s="228" t="s">
        <v>699</v>
      </c>
      <c r="E119" s="208">
        <f t="shared" si="19"/>
        <v>0</v>
      </c>
      <c r="F119" s="208"/>
      <c r="G119" s="208"/>
      <c r="H119" s="208"/>
      <c r="I119" s="208"/>
      <c r="J119" s="225"/>
      <c r="K119" s="220" t="s">
        <v>43</v>
      </c>
      <c r="L119" s="404"/>
    </row>
    <row r="120" spans="2:12" s="202" customFormat="1" hidden="1" collapsed="1" x14ac:dyDescent="0.3">
      <c r="B120" s="1431" t="s">
        <v>936</v>
      </c>
      <c r="C120" s="1432"/>
      <c r="D120" s="173" t="s">
        <v>937</v>
      </c>
      <c r="E120" s="223">
        <f t="shared" si="19"/>
        <v>0</v>
      </c>
      <c r="F120" s="223">
        <f>F121</f>
        <v>0</v>
      </c>
      <c r="G120" s="223">
        <f t="shared" ref="G120:J120" si="24">G121</f>
        <v>0</v>
      </c>
      <c r="H120" s="223">
        <f t="shared" si="24"/>
        <v>0</v>
      </c>
      <c r="I120" s="223">
        <f t="shared" si="24"/>
        <v>0</v>
      </c>
      <c r="J120" s="223">
        <f t="shared" si="24"/>
        <v>0</v>
      </c>
      <c r="K120" s="209"/>
      <c r="L120" s="202">
        <v>0</v>
      </c>
    </row>
    <row r="121" spans="2:12" s="321" customFormat="1" hidden="1" outlineLevel="1" x14ac:dyDescent="0.3">
      <c r="B121" s="1458" t="s">
        <v>700</v>
      </c>
      <c r="C121" s="1459"/>
      <c r="D121" s="173" t="s">
        <v>701</v>
      </c>
      <c r="E121" s="208">
        <f t="shared" si="19"/>
        <v>0</v>
      </c>
      <c r="F121" s="208"/>
      <c r="G121" s="208"/>
      <c r="H121" s="208"/>
      <c r="I121" s="208"/>
      <c r="J121" s="225"/>
      <c r="K121" s="220" t="s">
        <v>43</v>
      </c>
      <c r="L121" s="404"/>
    </row>
    <row r="122" spans="2:12" s="202" customFormat="1" ht="17.100000000000001" hidden="1" customHeight="1" collapsed="1" x14ac:dyDescent="0.3">
      <c r="B122" s="1431" t="s">
        <v>938</v>
      </c>
      <c r="C122" s="1432"/>
      <c r="D122" s="173" t="s">
        <v>939</v>
      </c>
      <c r="E122" s="208">
        <f t="shared" si="19"/>
        <v>0</v>
      </c>
      <c r="F122" s="212"/>
      <c r="G122" s="212"/>
      <c r="H122" s="212"/>
      <c r="I122" s="212"/>
      <c r="J122" s="226"/>
      <c r="K122" s="213"/>
      <c r="L122" s="202">
        <v>0</v>
      </c>
    </row>
    <row r="123" spans="2:12" s="321" customFormat="1" ht="15" hidden="1" customHeight="1" outlineLevel="1" x14ac:dyDescent="0.3">
      <c r="B123" s="1458" t="s">
        <v>702</v>
      </c>
      <c r="C123" s="1459"/>
      <c r="D123" s="173" t="s">
        <v>703</v>
      </c>
      <c r="E123" s="223">
        <f t="shared" si="19"/>
        <v>0</v>
      </c>
      <c r="F123" s="223">
        <f>SUM(F124:F134)</f>
        <v>0</v>
      </c>
      <c r="G123" s="223">
        <f t="shared" ref="G123:J123" si="25">SUM(G124:G134)</f>
        <v>0</v>
      </c>
      <c r="H123" s="223">
        <f t="shared" si="25"/>
        <v>0</v>
      </c>
      <c r="I123" s="223">
        <f t="shared" si="25"/>
        <v>0</v>
      </c>
      <c r="J123" s="223">
        <f t="shared" si="25"/>
        <v>0</v>
      </c>
      <c r="K123" s="220" t="s">
        <v>43</v>
      </c>
      <c r="L123" s="404"/>
    </row>
    <row r="124" spans="2:12" s="321" customFormat="1" ht="15" hidden="1" outlineLevel="2" x14ac:dyDescent="0.3">
      <c r="B124" s="178"/>
      <c r="C124" s="189" t="s">
        <v>704</v>
      </c>
      <c r="D124" s="185" t="s">
        <v>705</v>
      </c>
      <c r="E124" s="208">
        <f t="shared" si="19"/>
        <v>0</v>
      </c>
      <c r="F124" s="208"/>
      <c r="G124" s="208"/>
      <c r="H124" s="208"/>
      <c r="I124" s="208"/>
      <c r="J124" s="225"/>
      <c r="K124" s="220" t="s">
        <v>43</v>
      </c>
      <c r="L124" s="404"/>
    </row>
    <row r="125" spans="2:12" s="321" customFormat="1" ht="15" hidden="1" outlineLevel="2" x14ac:dyDescent="0.3">
      <c r="B125" s="178"/>
      <c r="C125" s="187" t="s">
        <v>706</v>
      </c>
      <c r="D125" s="185" t="s">
        <v>707</v>
      </c>
      <c r="E125" s="208">
        <f t="shared" si="19"/>
        <v>0</v>
      </c>
      <c r="F125" s="208"/>
      <c r="G125" s="208"/>
      <c r="H125" s="208"/>
      <c r="I125" s="208"/>
      <c r="J125" s="225"/>
      <c r="K125" s="220" t="s">
        <v>43</v>
      </c>
      <c r="L125" s="404"/>
    </row>
    <row r="126" spans="2:12" s="321" customFormat="1" ht="15" hidden="1" outlineLevel="2" x14ac:dyDescent="0.3">
      <c r="B126" s="178"/>
      <c r="C126" s="187" t="s">
        <v>708</v>
      </c>
      <c r="D126" s="185" t="s">
        <v>709</v>
      </c>
      <c r="E126" s="208">
        <f t="shared" si="19"/>
        <v>0</v>
      </c>
      <c r="F126" s="208"/>
      <c r="G126" s="208"/>
      <c r="H126" s="208"/>
      <c r="I126" s="208"/>
      <c r="J126" s="225"/>
      <c r="K126" s="220" t="s">
        <v>43</v>
      </c>
      <c r="L126" s="404"/>
    </row>
    <row r="127" spans="2:12" s="321" customFormat="1" ht="27" hidden="1" outlineLevel="2" x14ac:dyDescent="0.3">
      <c r="B127" s="178"/>
      <c r="C127" s="186" t="s">
        <v>710</v>
      </c>
      <c r="D127" s="185" t="s">
        <v>711</v>
      </c>
      <c r="E127" s="208">
        <f t="shared" si="19"/>
        <v>0</v>
      </c>
      <c r="F127" s="208"/>
      <c r="G127" s="208"/>
      <c r="H127" s="208"/>
      <c r="I127" s="208"/>
      <c r="J127" s="225"/>
      <c r="K127" s="220" t="s">
        <v>43</v>
      </c>
      <c r="L127" s="404"/>
    </row>
    <row r="128" spans="2:12" s="321" customFormat="1" ht="15" hidden="1" outlineLevel="2" x14ac:dyDescent="0.3">
      <c r="B128" s="178"/>
      <c r="C128" s="186" t="s">
        <v>712</v>
      </c>
      <c r="D128" s="185" t="s">
        <v>713</v>
      </c>
      <c r="E128" s="208">
        <f t="shared" si="19"/>
        <v>0</v>
      </c>
      <c r="F128" s="208"/>
      <c r="G128" s="208"/>
      <c r="H128" s="208"/>
      <c r="I128" s="208"/>
      <c r="J128" s="225"/>
      <c r="K128" s="220" t="s">
        <v>43</v>
      </c>
      <c r="L128" s="404"/>
    </row>
    <row r="129" spans="2:12" s="321" customFormat="1" ht="27" hidden="1" outlineLevel="2" x14ac:dyDescent="0.3">
      <c r="B129" s="190"/>
      <c r="C129" s="186" t="s">
        <v>714</v>
      </c>
      <c r="D129" s="185" t="s">
        <v>715</v>
      </c>
      <c r="E129" s="208">
        <f t="shared" si="19"/>
        <v>0</v>
      </c>
      <c r="F129" s="208"/>
      <c r="G129" s="208"/>
      <c r="H129" s="208"/>
      <c r="I129" s="208"/>
      <c r="J129" s="225"/>
      <c r="K129" s="220" t="s">
        <v>43</v>
      </c>
      <c r="L129" s="404"/>
    </row>
    <row r="130" spans="2:12" s="321" customFormat="1" ht="27" hidden="1" outlineLevel="2" x14ac:dyDescent="0.3">
      <c r="B130" s="190"/>
      <c r="C130" s="186" t="s">
        <v>716</v>
      </c>
      <c r="D130" s="185" t="s">
        <v>717</v>
      </c>
      <c r="E130" s="208">
        <f t="shared" si="19"/>
        <v>0</v>
      </c>
      <c r="F130" s="208"/>
      <c r="G130" s="208"/>
      <c r="H130" s="208"/>
      <c r="I130" s="208"/>
      <c r="J130" s="225"/>
      <c r="K130" s="220" t="s">
        <v>43</v>
      </c>
      <c r="L130" s="404"/>
    </row>
    <row r="131" spans="2:12" s="321" customFormat="1" ht="15" hidden="1" outlineLevel="2" x14ac:dyDescent="0.3">
      <c r="B131" s="190"/>
      <c r="C131" s="186" t="s">
        <v>718</v>
      </c>
      <c r="D131" s="185" t="s">
        <v>719</v>
      </c>
      <c r="E131" s="208">
        <f t="shared" si="19"/>
        <v>0</v>
      </c>
      <c r="F131" s="208"/>
      <c r="G131" s="208"/>
      <c r="H131" s="208"/>
      <c r="I131" s="208"/>
      <c r="J131" s="225"/>
      <c r="K131" s="220" t="s">
        <v>43</v>
      </c>
      <c r="L131" s="404"/>
    </row>
    <row r="132" spans="2:12" s="321" customFormat="1" ht="15" hidden="1" outlineLevel="2" x14ac:dyDescent="0.3">
      <c r="B132" s="190"/>
      <c r="C132" s="186" t="s">
        <v>720</v>
      </c>
      <c r="D132" s="185" t="s">
        <v>721</v>
      </c>
      <c r="E132" s="208">
        <f t="shared" si="19"/>
        <v>0</v>
      </c>
      <c r="F132" s="208"/>
      <c r="G132" s="208"/>
      <c r="H132" s="208"/>
      <c r="I132" s="208"/>
      <c r="J132" s="225"/>
      <c r="K132" s="220" t="s">
        <v>43</v>
      </c>
      <c r="L132" s="404"/>
    </row>
    <row r="133" spans="2:12" s="321" customFormat="1" ht="15" hidden="1" outlineLevel="2" x14ac:dyDescent="0.3">
      <c r="B133" s="190"/>
      <c r="C133" s="186" t="s">
        <v>722</v>
      </c>
      <c r="D133" s="185" t="s">
        <v>723</v>
      </c>
      <c r="E133" s="208">
        <f t="shared" si="19"/>
        <v>0</v>
      </c>
      <c r="F133" s="208"/>
      <c r="G133" s="208"/>
      <c r="H133" s="208"/>
      <c r="I133" s="208"/>
      <c r="J133" s="225"/>
      <c r="K133" s="220" t="s">
        <v>43</v>
      </c>
      <c r="L133" s="404"/>
    </row>
    <row r="134" spans="2:12" s="321" customFormat="1" ht="15" hidden="1" outlineLevel="2" x14ac:dyDescent="0.3">
      <c r="B134" s="190"/>
      <c r="C134" s="186" t="s">
        <v>724</v>
      </c>
      <c r="D134" s="185" t="s">
        <v>725</v>
      </c>
      <c r="E134" s="208">
        <f t="shared" si="19"/>
        <v>0</v>
      </c>
      <c r="F134" s="208"/>
      <c r="G134" s="208"/>
      <c r="H134" s="208"/>
      <c r="I134" s="208"/>
      <c r="J134" s="225"/>
      <c r="K134" s="220" t="s">
        <v>43</v>
      </c>
      <c r="L134" s="404"/>
    </row>
    <row r="135" spans="2:12" s="202" customFormat="1" hidden="1" collapsed="1" x14ac:dyDescent="0.3">
      <c r="B135" s="1431" t="s">
        <v>940</v>
      </c>
      <c r="C135" s="1432"/>
      <c r="D135" s="173" t="s">
        <v>941</v>
      </c>
      <c r="E135" s="208">
        <f t="shared" si="19"/>
        <v>0</v>
      </c>
      <c r="F135" s="212"/>
      <c r="G135" s="212"/>
      <c r="H135" s="212"/>
      <c r="I135" s="212"/>
      <c r="J135" s="226"/>
      <c r="K135" s="213"/>
      <c r="L135" s="202">
        <v>0</v>
      </c>
    </row>
    <row r="136" spans="2:12" s="321" customFormat="1" ht="15.75" hidden="1" customHeight="1" outlineLevel="1" x14ac:dyDescent="0.3">
      <c r="B136" s="1458" t="s">
        <v>726</v>
      </c>
      <c r="C136" s="1459"/>
      <c r="D136" s="173" t="s">
        <v>727</v>
      </c>
      <c r="E136" s="223">
        <f t="shared" si="19"/>
        <v>0</v>
      </c>
      <c r="F136" s="223">
        <f>SUM(F137:F138)</f>
        <v>0</v>
      </c>
      <c r="G136" s="223">
        <f t="shared" ref="G136:J136" si="26">SUM(G137:G138)</f>
        <v>0</v>
      </c>
      <c r="H136" s="223">
        <f t="shared" si="26"/>
        <v>0</v>
      </c>
      <c r="I136" s="223">
        <f t="shared" si="26"/>
        <v>0</v>
      </c>
      <c r="J136" s="223">
        <f t="shared" si="26"/>
        <v>0</v>
      </c>
      <c r="K136" s="220" t="s">
        <v>43</v>
      </c>
      <c r="L136" s="404"/>
    </row>
    <row r="137" spans="2:12" s="321" customFormat="1" hidden="1" outlineLevel="2" x14ac:dyDescent="0.3">
      <c r="B137" s="191"/>
      <c r="C137" s="189" t="s">
        <v>728</v>
      </c>
      <c r="D137" s="185" t="s">
        <v>729</v>
      </c>
      <c r="E137" s="208">
        <f t="shared" si="19"/>
        <v>0</v>
      </c>
      <c r="F137" s="212"/>
      <c r="G137" s="212"/>
      <c r="H137" s="212"/>
      <c r="I137" s="212"/>
      <c r="J137" s="226"/>
      <c r="K137" s="220" t="s">
        <v>43</v>
      </c>
      <c r="L137" s="404"/>
    </row>
    <row r="138" spans="2:12" s="321" customFormat="1" ht="27" hidden="1" outlineLevel="2" x14ac:dyDescent="0.3">
      <c r="B138" s="188"/>
      <c r="C138" s="186" t="s">
        <v>730</v>
      </c>
      <c r="D138" s="185" t="s">
        <v>731</v>
      </c>
      <c r="E138" s="208">
        <f t="shared" si="19"/>
        <v>0</v>
      </c>
      <c r="F138" s="208"/>
      <c r="G138" s="208"/>
      <c r="H138" s="208"/>
      <c r="I138" s="208"/>
      <c r="J138" s="225"/>
      <c r="K138" s="220" t="s">
        <v>43</v>
      </c>
      <c r="L138" s="404"/>
    </row>
    <row r="139" spans="2:12" s="321" customFormat="1" ht="15" hidden="1" customHeight="1" outlineLevel="1" x14ac:dyDescent="0.3">
      <c r="B139" s="1458" t="s">
        <v>732</v>
      </c>
      <c r="C139" s="1459"/>
      <c r="D139" s="173" t="s">
        <v>733</v>
      </c>
      <c r="E139" s="223">
        <f t="shared" si="19"/>
        <v>0</v>
      </c>
      <c r="F139" s="223">
        <f>SUM(F140:F141)</f>
        <v>0</v>
      </c>
      <c r="G139" s="223">
        <f t="shared" ref="G139:J139" si="27">SUM(G140:G141)</f>
        <v>0</v>
      </c>
      <c r="H139" s="223">
        <f t="shared" si="27"/>
        <v>0</v>
      </c>
      <c r="I139" s="223">
        <f t="shared" si="27"/>
        <v>0</v>
      </c>
      <c r="J139" s="223">
        <f t="shared" si="27"/>
        <v>0</v>
      </c>
      <c r="K139" s="220" t="s">
        <v>43</v>
      </c>
      <c r="L139" s="404"/>
    </row>
    <row r="140" spans="2:12" s="321" customFormat="1" ht="15" hidden="1" outlineLevel="2" x14ac:dyDescent="0.3">
      <c r="B140" s="231"/>
      <c r="C140" s="189" t="s">
        <v>734</v>
      </c>
      <c r="D140" s="185" t="s">
        <v>735</v>
      </c>
      <c r="E140" s="208">
        <f t="shared" si="19"/>
        <v>0</v>
      </c>
      <c r="F140" s="208"/>
      <c r="G140" s="208"/>
      <c r="H140" s="208"/>
      <c r="I140" s="208"/>
      <c r="J140" s="225"/>
      <c r="K140" s="220" t="s">
        <v>43</v>
      </c>
      <c r="L140" s="404"/>
    </row>
    <row r="141" spans="2:12" s="321" customFormat="1" ht="15" hidden="1" outlineLevel="2" x14ac:dyDescent="0.3">
      <c r="B141" s="231"/>
      <c r="C141" s="189" t="s">
        <v>736</v>
      </c>
      <c r="D141" s="185" t="s">
        <v>737</v>
      </c>
      <c r="E141" s="208">
        <f t="shared" ref="E141:E204" si="28">SUM(G141:J141)</f>
        <v>0</v>
      </c>
      <c r="F141" s="208"/>
      <c r="G141" s="208"/>
      <c r="H141" s="208"/>
      <c r="I141" s="208"/>
      <c r="J141" s="225"/>
      <c r="K141" s="220" t="s">
        <v>43</v>
      </c>
      <c r="L141" s="404"/>
    </row>
    <row r="142" spans="2:12" s="202" customFormat="1" hidden="1" collapsed="1" x14ac:dyDescent="0.3">
      <c r="B142" s="1431" t="s">
        <v>942</v>
      </c>
      <c r="C142" s="1432"/>
      <c r="D142" s="173" t="s">
        <v>943</v>
      </c>
      <c r="E142" s="223">
        <f t="shared" si="28"/>
        <v>0</v>
      </c>
      <c r="F142" s="223">
        <f>F143</f>
        <v>0</v>
      </c>
      <c r="G142" s="223">
        <f t="shared" ref="G142:J142" si="29">G143</f>
        <v>0</v>
      </c>
      <c r="H142" s="223">
        <f t="shared" si="29"/>
        <v>0</v>
      </c>
      <c r="I142" s="223">
        <f t="shared" si="29"/>
        <v>0</v>
      </c>
      <c r="J142" s="223">
        <f t="shared" si="29"/>
        <v>0</v>
      </c>
      <c r="K142" s="209"/>
      <c r="L142" s="202">
        <v>0</v>
      </c>
    </row>
    <row r="143" spans="2:12" s="321" customFormat="1" hidden="1" outlineLevel="1" x14ac:dyDescent="0.3">
      <c r="B143" s="1458" t="s">
        <v>738</v>
      </c>
      <c r="C143" s="1459"/>
      <c r="D143" s="173" t="s">
        <v>739</v>
      </c>
      <c r="E143" s="223">
        <f t="shared" si="28"/>
        <v>0</v>
      </c>
      <c r="F143" s="223">
        <f>SUM(F144:F147)</f>
        <v>0</v>
      </c>
      <c r="G143" s="223">
        <f t="shared" ref="G143:J143" si="30">SUM(G144:G147)</f>
        <v>0</v>
      </c>
      <c r="H143" s="223">
        <f t="shared" si="30"/>
        <v>0</v>
      </c>
      <c r="I143" s="223">
        <f t="shared" si="30"/>
        <v>0</v>
      </c>
      <c r="J143" s="223">
        <f t="shared" si="30"/>
        <v>0</v>
      </c>
      <c r="K143" s="220" t="s">
        <v>43</v>
      </c>
      <c r="L143" s="404"/>
    </row>
    <row r="144" spans="2:12" s="321" customFormat="1" ht="15" hidden="1" outlineLevel="2" x14ac:dyDescent="0.3">
      <c r="B144" s="178"/>
      <c r="C144" s="192" t="s">
        <v>740</v>
      </c>
      <c r="D144" s="185" t="s">
        <v>741</v>
      </c>
      <c r="E144" s="208">
        <f t="shared" si="28"/>
        <v>0</v>
      </c>
      <c r="F144" s="208"/>
      <c r="G144" s="208"/>
      <c r="H144" s="208"/>
      <c r="I144" s="208"/>
      <c r="J144" s="225"/>
      <c r="K144" s="220" t="s">
        <v>43</v>
      </c>
      <c r="L144" s="404"/>
    </row>
    <row r="145" spans="2:12" s="321" customFormat="1" ht="15" hidden="1" outlineLevel="2" x14ac:dyDescent="0.3">
      <c r="B145" s="181"/>
      <c r="C145" s="192" t="s">
        <v>742</v>
      </c>
      <c r="D145" s="185" t="s">
        <v>743</v>
      </c>
      <c r="E145" s="208">
        <f t="shared" si="28"/>
        <v>0</v>
      </c>
      <c r="F145" s="208"/>
      <c r="G145" s="208"/>
      <c r="H145" s="208"/>
      <c r="I145" s="208"/>
      <c r="J145" s="225"/>
      <c r="K145" s="220" t="s">
        <v>43</v>
      </c>
      <c r="L145" s="404"/>
    </row>
    <row r="146" spans="2:12" s="321" customFormat="1" ht="15" hidden="1" outlineLevel="2" x14ac:dyDescent="0.3">
      <c r="B146" s="181"/>
      <c r="C146" s="192" t="s">
        <v>744</v>
      </c>
      <c r="D146" s="185" t="s">
        <v>745</v>
      </c>
      <c r="E146" s="208">
        <f t="shared" si="28"/>
        <v>0</v>
      </c>
      <c r="F146" s="208"/>
      <c r="G146" s="208"/>
      <c r="H146" s="208"/>
      <c r="I146" s="208"/>
      <c r="J146" s="225"/>
      <c r="K146" s="220" t="s">
        <v>43</v>
      </c>
      <c r="L146" s="404"/>
    </row>
    <row r="147" spans="2:12" s="321" customFormat="1" ht="15" hidden="1" outlineLevel="2" x14ac:dyDescent="0.3">
      <c r="B147" s="181"/>
      <c r="C147" s="192" t="s">
        <v>746</v>
      </c>
      <c r="D147" s="185" t="s">
        <v>747</v>
      </c>
      <c r="E147" s="208">
        <f t="shared" si="28"/>
        <v>0</v>
      </c>
      <c r="F147" s="208"/>
      <c r="G147" s="208"/>
      <c r="H147" s="208"/>
      <c r="I147" s="208"/>
      <c r="J147" s="225"/>
      <c r="K147" s="220" t="s">
        <v>43</v>
      </c>
      <c r="L147" s="404"/>
    </row>
    <row r="148" spans="2:12" s="202" customFormat="1" ht="15.75" hidden="1" customHeight="1" collapsed="1" x14ac:dyDescent="0.3">
      <c r="B148" s="1431" t="s">
        <v>944</v>
      </c>
      <c r="C148" s="1432"/>
      <c r="D148" s="173" t="s">
        <v>945</v>
      </c>
      <c r="E148" s="223">
        <f t="shared" si="28"/>
        <v>0</v>
      </c>
      <c r="F148" s="223">
        <f>SUM(F149:F160)</f>
        <v>0</v>
      </c>
      <c r="G148" s="223">
        <f t="shared" ref="G148:J148" si="31">SUM(G149:G160)</f>
        <v>0</v>
      </c>
      <c r="H148" s="223">
        <f t="shared" si="31"/>
        <v>0</v>
      </c>
      <c r="I148" s="223">
        <f t="shared" si="31"/>
        <v>0</v>
      </c>
      <c r="J148" s="223">
        <f t="shared" si="31"/>
        <v>0</v>
      </c>
      <c r="K148" s="213"/>
      <c r="L148" s="202">
        <v>0</v>
      </c>
    </row>
    <row r="149" spans="2:12" s="321" customFormat="1" hidden="1" outlineLevel="1" x14ac:dyDescent="0.3">
      <c r="B149" s="1458" t="s">
        <v>748</v>
      </c>
      <c r="C149" s="1459"/>
      <c r="D149" s="173" t="s">
        <v>749</v>
      </c>
      <c r="E149" s="208">
        <f t="shared" si="28"/>
        <v>0</v>
      </c>
      <c r="F149" s="208"/>
      <c r="G149" s="208"/>
      <c r="H149" s="208"/>
      <c r="I149" s="208"/>
      <c r="J149" s="225"/>
      <c r="K149" s="220" t="s">
        <v>43</v>
      </c>
      <c r="L149" s="404"/>
    </row>
    <row r="150" spans="2:12" s="321" customFormat="1" hidden="1" outlineLevel="1" x14ac:dyDescent="0.3">
      <c r="B150" s="1458" t="s">
        <v>750</v>
      </c>
      <c r="C150" s="1459"/>
      <c r="D150" s="173" t="s">
        <v>751</v>
      </c>
      <c r="E150" s="208">
        <f t="shared" si="28"/>
        <v>0</v>
      </c>
      <c r="F150" s="208"/>
      <c r="G150" s="208"/>
      <c r="H150" s="208"/>
      <c r="I150" s="208"/>
      <c r="J150" s="225"/>
      <c r="K150" s="220" t="s">
        <v>43</v>
      </c>
      <c r="L150" s="404"/>
    </row>
    <row r="151" spans="2:12" s="321" customFormat="1" hidden="1" outlineLevel="1" x14ac:dyDescent="0.3">
      <c r="B151" s="1458" t="s">
        <v>752</v>
      </c>
      <c r="C151" s="1459"/>
      <c r="D151" s="173" t="s">
        <v>753</v>
      </c>
      <c r="E151" s="208">
        <f t="shared" si="28"/>
        <v>0</v>
      </c>
      <c r="F151" s="208"/>
      <c r="G151" s="208"/>
      <c r="H151" s="208"/>
      <c r="I151" s="208"/>
      <c r="J151" s="225"/>
      <c r="K151" s="220" t="s">
        <v>43</v>
      </c>
      <c r="L151" s="404"/>
    </row>
    <row r="152" spans="2:12" s="321" customFormat="1" ht="15" hidden="1" customHeight="1" outlineLevel="1" x14ac:dyDescent="0.3">
      <c r="B152" s="1458" t="s">
        <v>754</v>
      </c>
      <c r="C152" s="1459"/>
      <c r="D152" s="173" t="s">
        <v>755</v>
      </c>
      <c r="E152" s="208">
        <f t="shared" si="28"/>
        <v>0</v>
      </c>
      <c r="F152" s="208"/>
      <c r="G152" s="208"/>
      <c r="H152" s="208"/>
      <c r="I152" s="208"/>
      <c r="J152" s="225"/>
      <c r="K152" s="220" t="s">
        <v>43</v>
      </c>
      <c r="L152" s="404"/>
    </row>
    <row r="153" spans="2:12" s="321" customFormat="1" ht="15" hidden="1" customHeight="1" outlineLevel="1" x14ac:dyDescent="0.3">
      <c r="B153" s="1466" t="s">
        <v>756</v>
      </c>
      <c r="C153" s="1467"/>
      <c r="D153" s="173" t="s">
        <v>757</v>
      </c>
      <c r="E153" s="208">
        <f t="shared" si="28"/>
        <v>0</v>
      </c>
      <c r="F153" s="208"/>
      <c r="G153" s="208"/>
      <c r="H153" s="208"/>
      <c r="I153" s="208"/>
      <c r="J153" s="225"/>
      <c r="K153" s="220" t="s">
        <v>43</v>
      </c>
      <c r="L153" s="404"/>
    </row>
    <row r="154" spans="2:12" s="321" customFormat="1" hidden="1" outlineLevel="1" x14ac:dyDescent="0.3">
      <c r="B154" s="1458" t="s">
        <v>758</v>
      </c>
      <c r="C154" s="1459"/>
      <c r="D154" s="173" t="s">
        <v>759</v>
      </c>
      <c r="E154" s="208">
        <f t="shared" si="28"/>
        <v>0</v>
      </c>
      <c r="F154" s="208"/>
      <c r="G154" s="208"/>
      <c r="H154" s="208"/>
      <c r="I154" s="208"/>
      <c r="J154" s="225"/>
      <c r="K154" s="220" t="s">
        <v>43</v>
      </c>
      <c r="L154" s="404"/>
    </row>
    <row r="155" spans="2:12" s="321" customFormat="1" hidden="1" outlineLevel="1" x14ac:dyDescent="0.3">
      <c r="B155" s="1458" t="s">
        <v>760</v>
      </c>
      <c r="C155" s="1459"/>
      <c r="D155" s="173" t="s">
        <v>761</v>
      </c>
      <c r="E155" s="208">
        <f t="shared" si="28"/>
        <v>0</v>
      </c>
      <c r="F155" s="208"/>
      <c r="G155" s="208"/>
      <c r="H155" s="208"/>
      <c r="I155" s="208"/>
      <c r="J155" s="225"/>
      <c r="K155" s="220" t="s">
        <v>43</v>
      </c>
      <c r="L155" s="404"/>
    </row>
    <row r="156" spans="2:12" s="321" customFormat="1" ht="15" hidden="1" customHeight="1" outlineLevel="1" x14ac:dyDescent="0.3">
      <c r="B156" s="1458" t="s">
        <v>762</v>
      </c>
      <c r="C156" s="1459"/>
      <c r="D156" s="173" t="s">
        <v>763</v>
      </c>
      <c r="E156" s="208">
        <f t="shared" si="28"/>
        <v>0</v>
      </c>
      <c r="F156" s="208"/>
      <c r="G156" s="208"/>
      <c r="H156" s="208"/>
      <c r="I156" s="208"/>
      <c r="J156" s="225"/>
      <c r="K156" s="220" t="s">
        <v>43</v>
      </c>
      <c r="L156" s="404"/>
    </row>
    <row r="157" spans="2:12" s="321" customFormat="1" hidden="1" outlineLevel="1" x14ac:dyDescent="0.3">
      <c r="B157" s="1458" t="s">
        <v>764</v>
      </c>
      <c r="C157" s="1459"/>
      <c r="D157" s="173" t="s">
        <v>765</v>
      </c>
      <c r="E157" s="208">
        <f t="shared" si="28"/>
        <v>0</v>
      </c>
      <c r="F157" s="208"/>
      <c r="G157" s="208"/>
      <c r="H157" s="208"/>
      <c r="I157" s="208"/>
      <c r="J157" s="225"/>
      <c r="K157" s="220" t="s">
        <v>43</v>
      </c>
      <c r="L157" s="404"/>
    </row>
    <row r="158" spans="2:12" s="321" customFormat="1" hidden="1" outlineLevel="1" x14ac:dyDescent="0.3">
      <c r="B158" s="1458" t="s">
        <v>766</v>
      </c>
      <c r="C158" s="1459"/>
      <c r="D158" s="173" t="s">
        <v>767</v>
      </c>
      <c r="E158" s="208">
        <f t="shared" si="28"/>
        <v>0</v>
      </c>
      <c r="F158" s="208"/>
      <c r="G158" s="208"/>
      <c r="H158" s="208"/>
      <c r="I158" s="208"/>
      <c r="J158" s="225"/>
      <c r="K158" s="220" t="s">
        <v>43</v>
      </c>
      <c r="L158" s="404"/>
    </row>
    <row r="159" spans="2:12" s="321" customFormat="1" hidden="1" outlineLevel="1" x14ac:dyDescent="0.3">
      <c r="B159" s="1458" t="s">
        <v>768</v>
      </c>
      <c r="C159" s="1459"/>
      <c r="D159" s="173" t="s">
        <v>769</v>
      </c>
      <c r="E159" s="208">
        <f t="shared" si="28"/>
        <v>0</v>
      </c>
      <c r="F159" s="208"/>
      <c r="G159" s="208"/>
      <c r="H159" s="208"/>
      <c r="I159" s="208"/>
      <c r="J159" s="225"/>
      <c r="K159" s="220" t="s">
        <v>43</v>
      </c>
      <c r="L159" s="404"/>
    </row>
    <row r="160" spans="2:12" s="321" customFormat="1" hidden="1" outlineLevel="1" x14ac:dyDescent="0.3">
      <c r="B160" s="1458" t="s">
        <v>770</v>
      </c>
      <c r="C160" s="1459"/>
      <c r="D160" s="173" t="s">
        <v>771</v>
      </c>
      <c r="E160" s="208">
        <f t="shared" si="28"/>
        <v>0</v>
      </c>
      <c r="F160" s="208"/>
      <c r="G160" s="208"/>
      <c r="H160" s="208"/>
      <c r="I160" s="208"/>
      <c r="J160" s="225"/>
      <c r="K160" s="220" t="s">
        <v>43</v>
      </c>
      <c r="L160" s="404"/>
    </row>
    <row r="161" spans="2:12" s="202" customFormat="1" hidden="1" x14ac:dyDescent="0.3">
      <c r="B161" s="1429" t="s">
        <v>946</v>
      </c>
      <c r="C161" s="1430"/>
      <c r="D161" s="173" t="s">
        <v>947</v>
      </c>
      <c r="E161" s="208">
        <f t="shared" si="28"/>
        <v>0</v>
      </c>
      <c r="F161" s="223">
        <f>SUM(F162,F165)</f>
        <v>0</v>
      </c>
      <c r="G161" s="223">
        <f t="shared" ref="G161:J161" si="32">SUM(G162,G165)</f>
        <v>0</v>
      </c>
      <c r="H161" s="223">
        <f t="shared" si="32"/>
        <v>0</v>
      </c>
      <c r="I161" s="223">
        <f t="shared" si="32"/>
        <v>0</v>
      </c>
      <c r="J161" s="223">
        <f t="shared" si="32"/>
        <v>0</v>
      </c>
      <c r="K161" s="209"/>
      <c r="L161" s="202">
        <v>0</v>
      </c>
    </row>
    <row r="162" spans="2:12" s="202" customFormat="1" hidden="1" collapsed="1" x14ac:dyDescent="0.3">
      <c r="B162" s="1431" t="s">
        <v>948</v>
      </c>
      <c r="C162" s="1432"/>
      <c r="D162" s="173" t="s">
        <v>949</v>
      </c>
      <c r="E162" s="208">
        <f t="shared" si="28"/>
        <v>0</v>
      </c>
      <c r="F162" s="223">
        <f>SUM(F163:F164)</f>
        <v>0</v>
      </c>
      <c r="G162" s="223">
        <f t="shared" ref="G162:J162" si="33">SUM(G163:G164)</f>
        <v>0</v>
      </c>
      <c r="H162" s="223">
        <f t="shared" si="33"/>
        <v>0</v>
      </c>
      <c r="I162" s="223">
        <f t="shared" si="33"/>
        <v>0</v>
      </c>
      <c r="J162" s="223">
        <f t="shared" si="33"/>
        <v>0</v>
      </c>
      <c r="K162" s="213"/>
      <c r="L162" s="202">
        <v>0</v>
      </c>
    </row>
    <row r="163" spans="2:12" s="321" customFormat="1" ht="25.5" hidden="1" customHeight="1" outlineLevel="1" x14ac:dyDescent="0.3">
      <c r="B163" s="1468" t="s">
        <v>772</v>
      </c>
      <c r="C163" s="1469"/>
      <c r="D163" s="173" t="s">
        <v>773</v>
      </c>
      <c r="E163" s="208">
        <f t="shared" si="28"/>
        <v>0</v>
      </c>
      <c r="F163" s="208"/>
      <c r="G163" s="208"/>
      <c r="H163" s="208"/>
      <c r="I163" s="208"/>
      <c r="J163" s="225"/>
      <c r="K163" s="220" t="s">
        <v>43</v>
      </c>
      <c r="L163" s="404"/>
    </row>
    <row r="164" spans="2:12" s="321" customFormat="1" hidden="1" outlineLevel="1" x14ac:dyDescent="0.3">
      <c r="B164" s="174" t="s">
        <v>774</v>
      </c>
      <c r="C164" s="193"/>
      <c r="D164" s="173" t="s">
        <v>775</v>
      </c>
      <c r="E164" s="208">
        <f t="shared" si="28"/>
        <v>0</v>
      </c>
      <c r="F164" s="208"/>
      <c r="G164" s="208"/>
      <c r="H164" s="208"/>
      <c r="I164" s="208"/>
      <c r="J164" s="225"/>
      <c r="K164" s="220" t="s">
        <v>43</v>
      </c>
      <c r="L164" s="404"/>
    </row>
    <row r="165" spans="2:12" s="202" customFormat="1" hidden="1" collapsed="1" x14ac:dyDescent="0.3">
      <c r="B165" s="1431" t="s">
        <v>950</v>
      </c>
      <c r="C165" s="1432"/>
      <c r="D165" s="173" t="s">
        <v>951</v>
      </c>
      <c r="E165" s="208">
        <f t="shared" si="28"/>
        <v>0</v>
      </c>
      <c r="F165" s="223">
        <f>SUM(F166,F171)</f>
        <v>0</v>
      </c>
      <c r="G165" s="223">
        <f t="shared" ref="G165:J165" si="34">SUM(G166,G171)</f>
        <v>0</v>
      </c>
      <c r="H165" s="223">
        <f t="shared" si="34"/>
        <v>0</v>
      </c>
      <c r="I165" s="223">
        <f t="shared" si="34"/>
        <v>0</v>
      </c>
      <c r="J165" s="223">
        <f t="shared" si="34"/>
        <v>0</v>
      </c>
      <c r="K165" s="213"/>
      <c r="L165" s="202">
        <v>0</v>
      </c>
    </row>
    <row r="166" spans="2:12" s="321" customFormat="1" ht="15" hidden="1" customHeight="1" outlineLevel="1" x14ac:dyDescent="0.3">
      <c r="B166" s="1470" t="s">
        <v>776</v>
      </c>
      <c r="C166" s="1471"/>
      <c r="D166" s="173" t="s">
        <v>777</v>
      </c>
      <c r="E166" s="208">
        <f t="shared" si="28"/>
        <v>0</v>
      </c>
      <c r="F166" s="223">
        <f>SUM(F167:F170)</f>
        <v>0</v>
      </c>
      <c r="G166" s="223">
        <f t="shared" ref="G166:J166" si="35">SUM(G167:G170)</f>
        <v>0</v>
      </c>
      <c r="H166" s="223">
        <f t="shared" si="35"/>
        <v>0</v>
      </c>
      <c r="I166" s="223">
        <f t="shared" si="35"/>
        <v>0</v>
      </c>
      <c r="J166" s="223">
        <f t="shared" si="35"/>
        <v>0</v>
      </c>
      <c r="K166" s="220" t="s">
        <v>43</v>
      </c>
      <c r="L166" s="404"/>
    </row>
    <row r="167" spans="2:12" s="321" customFormat="1" ht="15" hidden="1" outlineLevel="2" x14ac:dyDescent="0.3">
      <c r="B167" s="178"/>
      <c r="C167" s="186" t="s">
        <v>778</v>
      </c>
      <c r="D167" s="185" t="s">
        <v>779</v>
      </c>
      <c r="E167" s="208">
        <f t="shared" si="28"/>
        <v>0</v>
      </c>
      <c r="F167" s="208"/>
      <c r="G167" s="208"/>
      <c r="H167" s="208"/>
      <c r="I167" s="208"/>
      <c r="J167" s="225"/>
      <c r="K167" s="220" t="s">
        <v>43</v>
      </c>
      <c r="L167" s="404"/>
    </row>
    <row r="168" spans="2:12" s="321" customFormat="1" ht="15" hidden="1" outlineLevel="2" x14ac:dyDescent="0.3">
      <c r="B168" s="178"/>
      <c r="C168" s="186" t="s">
        <v>780</v>
      </c>
      <c r="D168" s="185" t="s">
        <v>781</v>
      </c>
      <c r="E168" s="208">
        <f t="shared" si="28"/>
        <v>0</v>
      </c>
      <c r="F168" s="208"/>
      <c r="G168" s="208"/>
      <c r="H168" s="208"/>
      <c r="I168" s="208"/>
      <c r="J168" s="225"/>
      <c r="K168" s="220" t="s">
        <v>43</v>
      </c>
      <c r="L168" s="404"/>
    </row>
    <row r="169" spans="2:12" s="321" customFormat="1" ht="15" hidden="1" outlineLevel="2" x14ac:dyDescent="0.3">
      <c r="B169" s="178"/>
      <c r="C169" s="186" t="s">
        <v>782</v>
      </c>
      <c r="D169" s="185" t="s">
        <v>783</v>
      </c>
      <c r="E169" s="208">
        <f t="shared" si="28"/>
        <v>0</v>
      </c>
      <c r="F169" s="208"/>
      <c r="G169" s="208"/>
      <c r="H169" s="208"/>
      <c r="I169" s="208"/>
      <c r="J169" s="225"/>
      <c r="K169" s="220" t="s">
        <v>43</v>
      </c>
      <c r="L169" s="404"/>
    </row>
    <row r="170" spans="2:12" s="321" customFormat="1" ht="15" hidden="1" outlineLevel="2" x14ac:dyDescent="0.3">
      <c r="B170" s="178"/>
      <c r="C170" s="184" t="s">
        <v>784</v>
      </c>
      <c r="D170" s="185" t="s">
        <v>785</v>
      </c>
      <c r="E170" s="208">
        <f t="shared" si="28"/>
        <v>0</v>
      </c>
      <c r="F170" s="208"/>
      <c r="G170" s="208"/>
      <c r="H170" s="208"/>
      <c r="I170" s="208"/>
      <c r="J170" s="225"/>
      <c r="K170" s="220" t="s">
        <v>43</v>
      </c>
      <c r="L170" s="404"/>
    </row>
    <row r="171" spans="2:12" s="321" customFormat="1" hidden="1" outlineLevel="1" x14ac:dyDescent="0.3">
      <c r="B171" s="174" t="s">
        <v>786</v>
      </c>
      <c r="C171" s="193"/>
      <c r="D171" s="173" t="s">
        <v>787</v>
      </c>
      <c r="E171" s="223">
        <f t="shared" si="28"/>
        <v>0</v>
      </c>
      <c r="F171" s="223">
        <f>SUM(F172:F174)</f>
        <v>0</v>
      </c>
      <c r="G171" s="223">
        <f t="shared" ref="G171:J171" si="36">SUM(G172:G174)</f>
        <v>0</v>
      </c>
      <c r="H171" s="223">
        <f t="shared" si="36"/>
        <v>0</v>
      </c>
      <c r="I171" s="223">
        <f t="shared" si="36"/>
        <v>0</v>
      </c>
      <c r="J171" s="223">
        <f t="shared" si="36"/>
        <v>0</v>
      </c>
      <c r="K171" s="220" t="s">
        <v>43</v>
      </c>
      <c r="L171" s="404"/>
    </row>
    <row r="172" spans="2:12" s="321" customFormat="1" ht="15" hidden="1" outlineLevel="2" x14ac:dyDescent="0.3">
      <c r="B172" s="178"/>
      <c r="C172" s="184" t="s">
        <v>788</v>
      </c>
      <c r="D172" s="185" t="s">
        <v>789</v>
      </c>
      <c r="E172" s="208">
        <f t="shared" si="28"/>
        <v>0</v>
      </c>
      <c r="F172" s="208"/>
      <c r="G172" s="208"/>
      <c r="H172" s="208"/>
      <c r="I172" s="208"/>
      <c r="J172" s="225"/>
      <c r="K172" s="220" t="s">
        <v>43</v>
      </c>
      <c r="L172" s="404"/>
    </row>
    <row r="173" spans="2:12" s="321" customFormat="1" ht="15" hidden="1" outlineLevel="2" x14ac:dyDescent="0.3">
      <c r="B173" s="178"/>
      <c r="C173" s="184" t="s">
        <v>790</v>
      </c>
      <c r="D173" s="185" t="s">
        <v>791</v>
      </c>
      <c r="E173" s="208">
        <f t="shared" si="28"/>
        <v>0</v>
      </c>
      <c r="F173" s="208"/>
      <c r="G173" s="208"/>
      <c r="H173" s="208"/>
      <c r="I173" s="208"/>
      <c r="J173" s="225"/>
      <c r="K173" s="220" t="s">
        <v>43</v>
      </c>
      <c r="L173" s="404"/>
    </row>
    <row r="174" spans="2:12" s="321" customFormat="1" ht="15" hidden="1" outlineLevel="2" x14ac:dyDescent="0.3">
      <c r="B174" s="178"/>
      <c r="C174" s="184" t="s">
        <v>792</v>
      </c>
      <c r="D174" s="185" t="s">
        <v>793</v>
      </c>
      <c r="E174" s="208">
        <f t="shared" si="28"/>
        <v>0</v>
      </c>
      <c r="F174" s="208"/>
      <c r="G174" s="208"/>
      <c r="H174" s="208"/>
      <c r="I174" s="208"/>
      <c r="J174" s="225"/>
      <c r="K174" s="220" t="s">
        <v>43</v>
      </c>
      <c r="L174" s="404"/>
    </row>
    <row r="175" spans="2:12" s="202" customFormat="1" ht="15" hidden="1" customHeight="1" collapsed="1" x14ac:dyDescent="0.3">
      <c r="B175" s="1431" t="s">
        <v>952</v>
      </c>
      <c r="C175" s="1432"/>
      <c r="D175" s="173" t="s">
        <v>953</v>
      </c>
      <c r="E175" s="214">
        <f t="shared" si="28"/>
        <v>0</v>
      </c>
      <c r="F175" s="214">
        <f>SUM(F176)</f>
        <v>0</v>
      </c>
      <c r="G175" s="214">
        <f t="shared" ref="G175:J175" si="37">SUM(G176)</f>
        <v>0</v>
      </c>
      <c r="H175" s="214">
        <f t="shared" si="37"/>
        <v>0</v>
      </c>
      <c r="I175" s="214">
        <f t="shared" si="37"/>
        <v>0</v>
      </c>
      <c r="J175" s="214">
        <f t="shared" si="37"/>
        <v>0</v>
      </c>
      <c r="K175" s="220" t="s">
        <v>43</v>
      </c>
      <c r="L175" s="406"/>
    </row>
    <row r="176" spans="2:12" s="321" customFormat="1" ht="15" hidden="1" customHeight="1" outlineLevel="1" x14ac:dyDescent="0.3">
      <c r="B176" s="1478" t="s">
        <v>794</v>
      </c>
      <c r="C176" s="1479"/>
      <c r="D176" s="173" t="s">
        <v>795</v>
      </c>
      <c r="E176" s="208">
        <f t="shared" si="28"/>
        <v>0</v>
      </c>
      <c r="F176" s="218">
        <f>F177</f>
        <v>0</v>
      </c>
      <c r="G176" s="218">
        <f t="shared" ref="G176:J176" si="38">G177</f>
        <v>0</v>
      </c>
      <c r="H176" s="218">
        <f t="shared" si="38"/>
        <v>0</v>
      </c>
      <c r="I176" s="218">
        <f t="shared" si="38"/>
        <v>0</v>
      </c>
      <c r="J176" s="218">
        <f t="shared" si="38"/>
        <v>0</v>
      </c>
      <c r="K176" s="220" t="s">
        <v>43</v>
      </c>
      <c r="L176" s="404"/>
    </row>
    <row r="177" spans="2:12" s="321" customFormat="1" ht="26.4" hidden="1" outlineLevel="2" x14ac:dyDescent="0.3">
      <c r="B177" s="178"/>
      <c r="C177" s="194" t="s">
        <v>796</v>
      </c>
      <c r="D177" s="176" t="s">
        <v>797</v>
      </c>
      <c r="E177" s="216">
        <f t="shared" si="28"/>
        <v>0</v>
      </c>
      <c r="F177" s="232"/>
      <c r="G177" s="233"/>
      <c r="H177" s="232"/>
      <c r="I177" s="232"/>
      <c r="J177" s="233"/>
      <c r="K177" s="220" t="s">
        <v>43</v>
      </c>
      <c r="L177" s="404"/>
    </row>
    <row r="178" spans="2:12" s="202" customFormat="1" hidden="1" collapsed="1" x14ac:dyDescent="0.3">
      <c r="B178" s="1431" t="s">
        <v>954</v>
      </c>
      <c r="C178" s="1432"/>
      <c r="D178" s="173" t="s">
        <v>955</v>
      </c>
      <c r="E178" s="208">
        <f t="shared" si="28"/>
        <v>0</v>
      </c>
      <c r="F178" s="223">
        <f>SUM(F179,F181)</f>
        <v>0</v>
      </c>
      <c r="G178" s="223">
        <f t="shared" ref="G178:J178" si="39">SUM(G179,G181)</f>
        <v>0</v>
      </c>
      <c r="H178" s="223">
        <f t="shared" si="39"/>
        <v>0</v>
      </c>
      <c r="I178" s="223">
        <f t="shared" si="39"/>
        <v>0</v>
      </c>
      <c r="J178" s="223">
        <f t="shared" si="39"/>
        <v>0</v>
      </c>
      <c r="K178" s="209"/>
      <c r="L178" s="202">
        <v>0</v>
      </c>
    </row>
    <row r="179" spans="2:12" s="321" customFormat="1" hidden="1" outlineLevel="1" x14ac:dyDescent="0.3">
      <c r="B179" s="1460" t="s">
        <v>798</v>
      </c>
      <c r="C179" s="1461"/>
      <c r="D179" s="173" t="s">
        <v>799</v>
      </c>
      <c r="E179" s="208">
        <f t="shared" si="28"/>
        <v>0</v>
      </c>
      <c r="F179" s="223">
        <f>F180</f>
        <v>0</v>
      </c>
      <c r="G179" s="223">
        <f t="shared" ref="G179:J179" si="40">G180</f>
        <v>0</v>
      </c>
      <c r="H179" s="223">
        <f t="shared" si="40"/>
        <v>0</v>
      </c>
      <c r="I179" s="223">
        <f t="shared" si="40"/>
        <v>0</v>
      </c>
      <c r="J179" s="223">
        <f t="shared" si="40"/>
        <v>0</v>
      </c>
      <c r="K179" s="209"/>
      <c r="L179" s="404"/>
    </row>
    <row r="180" spans="2:12" s="321" customFormat="1" ht="15" hidden="1" outlineLevel="2" x14ac:dyDescent="0.3">
      <c r="B180" s="195"/>
      <c r="C180" s="184" t="s">
        <v>430</v>
      </c>
      <c r="D180" s="185" t="s">
        <v>800</v>
      </c>
      <c r="E180" s="208">
        <f t="shared" si="28"/>
        <v>0</v>
      </c>
      <c r="F180" s="208"/>
      <c r="G180" s="208"/>
      <c r="H180" s="208"/>
      <c r="I180" s="208"/>
      <c r="J180" s="225"/>
      <c r="K180" s="209"/>
      <c r="L180" s="404"/>
    </row>
    <row r="181" spans="2:12" s="321" customFormat="1" hidden="1" outlineLevel="1" x14ac:dyDescent="0.3">
      <c r="B181" s="1480" t="s">
        <v>801</v>
      </c>
      <c r="C181" s="1481"/>
      <c r="D181" s="173" t="s">
        <v>802</v>
      </c>
      <c r="E181" s="208">
        <f t="shared" si="28"/>
        <v>0</v>
      </c>
      <c r="F181" s="223">
        <f>F182</f>
        <v>0</v>
      </c>
      <c r="G181" s="223">
        <f t="shared" ref="G181:J181" si="41">G182</f>
        <v>0</v>
      </c>
      <c r="H181" s="223">
        <f t="shared" si="41"/>
        <v>0</v>
      </c>
      <c r="I181" s="223">
        <f t="shared" si="41"/>
        <v>0</v>
      </c>
      <c r="J181" s="223">
        <f t="shared" si="41"/>
        <v>0</v>
      </c>
      <c r="K181" s="234"/>
      <c r="L181" s="404"/>
    </row>
    <row r="182" spans="2:12" s="321" customFormat="1" ht="15" hidden="1" outlineLevel="2" x14ac:dyDescent="0.3">
      <c r="B182" s="231"/>
      <c r="C182" s="235" t="s">
        <v>436</v>
      </c>
      <c r="D182" s="185" t="s">
        <v>803</v>
      </c>
      <c r="E182" s="208">
        <f t="shared" si="28"/>
        <v>0</v>
      </c>
      <c r="F182" s="208"/>
      <c r="G182" s="208"/>
      <c r="H182" s="208"/>
      <c r="I182" s="208"/>
      <c r="J182" s="225"/>
      <c r="K182" s="209"/>
      <c r="L182" s="404"/>
    </row>
    <row r="183" spans="2:12" ht="18" customHeight="1" x14ac:dyDescent="0.3">
      <c r="B183" s="1427" t="s">
        <v>979</v>
      </c>
      <c r="C183" s="1428"/>
      <c r="D183" s="236"/>
      <c r="E183" s="236" t="e">
        <f t="shared" si="28"/>
        <v>#REF!</v>
      </c>
      <c r="F183" s="236">
        <f>SUM(F184,F189,F201,F258,F270,F273)</f>
        <v>0</v>
      </c>
      <c r="G183" s="236" t="e">
        <f t="shared" ref="G183:I183" si="42">SUM(G184,G189,G201,G258,G270,G273)</f>
        <v>#REF!</v>
      </c>
      <c r="H183" s="236">
        <f t="shared" si="42"/>
        <v>0</v>
      </c>
      <c r="I183" s="236" t="e">
        <f t="shared" si="42"/>
        <v>#REF!</v>
      </c>
      <c r="J183" s="236">
        <f>SUM(J184,J189,J201,J258,J270,J273)</f>
        <v>0</v>
      </c>
      <c r="K183" s="213"/>
      <c r="L183" s="401"/>
    </row>
    <row r="184" spans="2:12" s="202" customFormat="1" ht="32.25" hidden="1" customHeight="1" collapsed="1" x14ac:dyDescent="0.3">
      <c r="B184" s="1431" t="s">
        <v>956</v>
      </c>
      <c r="C184" s="1432"/>
      <c r="D184" s="173" t="s">
        <v>957</v>
      </c>
      <c r="E184" s="208">
        <f t="shared" si="28"/>
        <v>0</v>
      </c>
      <c r="F184" s="223">
        <f>F185</f>
        <v>0</v>
      </c>
      <c r="G184" s="223">
        <f t="shared" ref="G184:J184" si="43">G185</f>
        <v>0</v>
      </c>
      <c r="H184" s="223">
        <f t="shared" si="43"/>
        <v>0</v>
      </c>
      <c r="I184" s="223">
        <f t="shared" si="43"/>
        <v>0</v>
      </c>
      <c r="J184" s="223">
        <f t="shared" si="43"/>
        <v>0</v>
      </c>
      <c r="K184" s="209"/>
      <c r="L184" s="202">
        <v>0</v>
      </c>
    </row>
    <row r="185" spans="2:12" s="321" customFormat="1" hidden="1" outlineLevel="1" x14ac:dyDescent="0.3">
      <c r="B185" s="178" t="s">
        <v>804</v>
      </c>
      <c r="C185" s="184"/>
      <c r="D185" s="173" t="s">
        <v>805</v>
      </c>
      <c r="E185" s="208">
        <f t="shared" si="28"/>
        <v>0</v>
      </c>
      <c r="F185" s="223">
        <f>SUM(F186:F188)</f>
        <v>0</v>
      </c>
      <c r="G185" s="223">
        <f t="shared" ref="G185:J185" si="44">SUM(G186:G188)</f>
        <v>0</v>
      </c>
      <c r="H185" s="223">
        <f t="shared" si="44"/>
        <v>0</v>
      </c>
      <c r="I185" s="223">
        <f t="shared" si="44"/>
        <v>0</v>
      </c>
      <c r="J185" s="223">
        <f t="shared" si="44"/>
        <v>0</v>
      </c>
      <c r="K185" s="220" t="s">
        <v>43</v>
      </c>
      <c r="L185" s="404"/>
    </row>
    <row r="186" spans="2:12" s="321" customFormat="1" ht="15" hidden="1" outlineLevel="2" x14ac:dyDescent="0.3">
      <c r="B186" s="190"/>
      <c r="C186" s="189" t="s">
        <v>806</v>
      </c>
      <c r="D186" s="185" t="s">
        <v>807</v>
      </c>
      <c r="E186" s="208">
        <f t="shared" si="28"/>
        <v>0</v>
      </c>
      <c r="F186" s="208"/>
      <c r="G186" s="208"/>
      <c r="H186" s="208"/>
      <c r="I186" s="208"/>
      <c r="J186" s="225"/>
      <c r="K186" s="220" t="s">
        <v>43</v>
      </c>
      <c r="L186" s="404"/>
    </row>
    <row r="187" spans="2:12" s="321" customFormat="1" ht="28.2" hidden="1" outlineLevel="2" x14ac:dyDescent="0.3">
      <c r="B187" s="190"/>
      <c r="C187" s="237" t="s">
        <v>808</v>
      </c>
      <c r="D187" s="185" t="s">
        <v>809</v>
      </c>
      <c r="E187" s="208">
        <f t="shared" si="28"/>
        <v>0</v>
      </c>
      <c r="F187" s="208"/>
      <c r="G187" s="208"/>
      <c r="H187" s="208"/>
      <c r="I187" s="208"/>
      <c r="J187" s="225"/>
      <c r="K187" s="220" t="s">
        <v>43</v>
      </c>
      <c r="L187" s="404"/>
    </row>
    <row r="188" spans="2:12" s="321" customFormat="1" ht="15" hidden="1" outlineLevel="2" x14ac:dyDescent="0.3">
      <c r="B188" s="190"/>
      <c r="C188" s="237" t="s">
        <v>810</v>
      </c>
      <c r="D188" s="185" t="s">
        <v>811</v>
      </c>
      <c r="E188" s="208">
        <f t="shared" si="28"/>
        <v>0</v>
      </c>
      <c r="F188" s="208"/>
      <c r="G188" s="208"/>
      <c r="H188" s="208"/>
      <c r="I188" s="208"/>
      <c r="J188" s="225"/>
      <c r="K188" s="220" t="s">
        <v>43</v>
      </c>
      <c r="L188" s="404"/>
    </row>
    <row r="189" spans="2:12" s="202" customFormat="1" hidden="1" collapsed="1" x14ac:dyDescent="0.3">
      <c r="B189" s="1431" t="s">
        <v>958</v>
      </c>
      <c r="C189" s="1432"/>
      <c r="D189" s="173" t="s">
        <v>959</v>
      </c>
      <c r="E189" s="208">
        <f t="shared" si="28"/>
        <v>0</v>
      </c>
      <c r="F189" s="223">
        <f>F190</f>
        <v>0</v>
      </c>
      <c r="G189" s="223">
        <f t="shared" ref="G189:J189" si="45">G190</f>
        <v>0</v>
      </c>
      <c r="H189" s="223">
        <f t="shared" si="45"/>
        <v>0</v>
      </c>
      <c r="I189" s="223">
        <f t="shared" si="45"/>
        <v>0</v>
      </c>
      <c r="J189" s="223">
        <f t="shared" si="45"/>
        <v>0</v>
      </c>
      <c r="K189" s="209"/>
      <c r="L189" s="202">
        <v>0</v>
      </c>
    </row>
    <row r="190" spans="2:12" s="321" customFormat="1" ht="15" hidden="1" customHeight="1" outlineLevel="1" x14ac:dyDescent="0.3">
      <c r="B190" s="1472" t="s">
        <v>812</v>
      </c>
      <c r="C190" s="1473"/>
      <c r="D190" s="173" t="s">
        <v>727</v>
      </c>
      <c r="E190" s="208">
        <f t="shared" si="28"/>
        <v>0</v>
      </c>
      <c r="F190" s="223">
        <f>SUM(F191:F200)</f>
        <v>0</v>
      </c>
      <c r="G190" s="223">
        <f t="shared" ref="G190:J190" si="46">SUM(G191:G200)</f>
        <v>0</v>
      </c>
      <c r="H190" s="223">
        <f t="shared" si="46"/>
        <v>0</v>
      </c>
      <c r="I190" s="223">
        <f t="shared" si="46"/>
        <v>0</v>
      </c>
      <c r="J190" s="223">
        <f t="shared" si="46"/>
        <v>0</v>
      </c>
      <c r="K190" s="220" t="s">
        <v>43</v>
      </c>
      <c r="L190" s="404"/>
    </row>
    <row r="191" spans="2:12" s="321" customFormat="1" ht="15" hidden="1" outlineLevel="2" x14ac:dyDescent="0.3">
      <c r="B191" s="178"/>
      <c r="C191" s="187" t="s">
        <v>813</v>
      </c>
      <c r="D191" s="185" t="s">
        <v>814</v>
      </c>
      <c r="E191" s="208">
        <f t="shared" si="28"/>
        <v>0</v>
      </c>
      <c r="F191" s="208"/>
      <c r="G191" s="208"/>
      <c r="H191" s="208"/>
      <c r="I191" s="208"/>
      <c r="J191" s="225"/>
      <c r="K191" s="220" t="s">
        <v>43</v>
      </c>
      <c r="L191" s="404"/>
    </row>
    <row r="192" spans="2:12" s="321" customFormat="1" ht="15" hidden="1" outlineLevel="2" x14ac:dyDescent="0.3">
      <c r="B192" s="178"/>
      <c r="C192" s="187" t="s">
        <v>815</v>
      </c>
      <c r="D192" s="185" t="s">
        <v>816</v>
      </c>
      <c r="E192" s="208">
        <f t="shared" si="28"/>
        <v>0</v>
      </c>
      <c r="F192" s="208"/>
      <c r="G192" s="208"/>
      <c r="H192" s="208"/>
      <c r="I192" s="208"/>
      <c r="J192" s="225"/>
      <c r="K192" s="220" t="s">
        <v>43</v>
      </c>
      <c r="L192" s="404"/>
    </row>
    <row r="193" spans="2:12" s="321" customFormat="1" ht="15" hidden="1" outlineLevel="2" x14ac:dyDescent="0.3">
      <c r="B193" s="178"/>
      <c r="C193" s="187" t="s">
        <v>817</v>
      </c>
      <c r="D193" s="185" t="s">
        <v>818</v>
      </c>
      <c r="E193" s="208">
        <f t="shared" si="28"/>
        <v>0</v>
      </c>
      <c r="F193" s="208"/>
      <c r="G193" s="208"/>
      <c r="H193" s="208"/>
      <c r="I193" s="208"/>
      <c r="J193" s="225"/>
      <c r="K193" s="220" t="s">
        <v>43</v>
      </c>
      <c r="L193" s="404"/>
    </row>
    <row r="194" spans="2:12" s="321" customFormat="1" ht="15" hidden="1" outlineLevel="2" x14ac:dyDescent="0.3">
      <c r="B194" s="178"/>
      <c r="C194" s="187" t="s">
        <v>819</v>
      </c>
      <c r="D194" s="185" t="s">
        <v>820</v>
      </c>
      <c r="E194" s="208">
        <f t="shared" si="28"/>
        <v>0</v>
      </c>
      <c r="F194" s="208"/>
      <c r="G194" s="208"/>
      <c r="H194" s="208"/>
      <c r="I194" s="208"/>
      <c r="J194" s="225"/>
      <c r="K194" s="220" t="s">
        <v>43</v>
      </c>
      <c r="L194" s="404"/>
    </row>
    <row r="195" spans="2:12" s="321" customFormat="1" ht="15" hidden="1" outlineLevel="2" x14ac:dyDescent="0.3">
      <c r="B195" s="178"/>
      <c r="C195" s="187" t="s">
        <v>821</v>
      </c>
      <c r="D195" s="185" t="s">
        <v>822</v>
      </c>
      <c r="E195" s="208">
        <f t="shared" si="28"/>
        <v>0</v>
      </c>
      <c r="F195" s="208"/>
      <c r="G195" s="208"/>
      <c r="H195" s="208"/>
      <c r="I195" s="208"/>
      <c r="J195" s="225"/>
      <c r="K195" s="220"/>
      <c r="L195" s="404"/>
    </row>
    <row r="196" spans="2:12" s="321" customFormat="1" ht="15" hidden="1" outlineLevel="2" x14ac:dyDescent="0.3">
      <c r="B196" s="188"/>
      <c r="C196" s="187" t="s">
        <v>823</v>
      </c>
      <c r="D196" s="185" t="s">
        <v>824</v>
      </c>
      <c r="E196" s="208">
        <f t="shared" si="28"/>
        <v>0</v>
      </c>
      <c r="F196" s="208"/>
      <c r="G196" s="208"/>
      <c r="H196" s="208"/>
      <c r="I196" s="208"/>
      <c r="J196" s="225"/>
      <c r="K196" s="220" t="s">
        <v>43</v>
      </c>
      <c r="L196" s="404"/>
    </row>
    <row r="197" spans="2:12" s="321" customFormat="1" ht="15" hidden="1" outlineLevel="2" x14ac:dyDescent="0.3">
      <c r="B197" s="188"/>
      <c r="C197" s="187" t="s">
        <v>825</v>
      </c>
      <c r="D197" s="185" t="s">
        <v>826</v>
      </c>
      <c r="E197" s="208">
        <f t="shared" si="28"/>
        <v>0</v>
      </c>
      <c r="F197" s="208"/>
      <c r="G197" s="208"/>
      <c r="H197" s="208"/>
      <c r="I197" s="208"/>
      <c r="J197" s="225"/>
      <c r="K197" s="220" t="s">
        <v>43</v>
      </c>
      <c r="L197" s="404"/>
    </row>
    <row r="198" spans="2:12" s="321" customFormat="1" ht="15" hidden="1" outlineLevel="2" x14ac:dyDescent="0.3">
      <c r="B198" s="188"/>
      <c r="C198" s="189" t="s">
        <v>827</v>
      </c>
      <c r="D198" s="185" t="s">
        <v>828</v>
      </c>
      <c r="E198" s="208">
        <f t="shared" si="28"/>
        <v>0</v>
      </c>
      <c r="F198" s="208"/>
      <c r="G198" s="208"/>
      <c r="H198" s="208"/>
      <c r="I198" s="208"/>
      <c r="J198" s="225"/>
      <c r="K198" s="220" t="s">
        <v>43</v>
      </c>
      <c r="L198" s="404"/>
    </row>
    <row r="199" spans="2:12" s="321" customFormat="1" ht="15" hidden="1" outlineLevel="2" x14ac:dyDescent="0.3">
      <c r="B199" s="188"/>
      <c r="C199" s="189" t="s">
        <v>829</v>
      </c>
      <c r="D199" s="185" t="s">
        <v>830</v>
      </c>
      <c r="E199" s="208">
        <f t="shared" si="28"/>
        <v>0</v>
      </c>
      <c r="F199" s="208"/>
      <c r="G199" s="208"/>
      <c r="H199" s="208"/>
      <c r="I199" s="208"/>
      <c r="J199" s="225"/>
      <c r="K199" s="220" t="s">
        <v>43</v>
      </c>
      <c r="L199" s="404"/>
    </row>
    <row r="200" spans="2:12" s="321" customFormat="1" ht="15" hidden="1" outlineLevel="2" x14ac:dyDescent="0.3">
      <c r="B200" s="188"/>
      <c r="C200" s="189" t="s">
        <v>831</v>
      </c>
      <c r="D200" s="185" t="s">
        <v>832</v>
      </c>
      <c r="E200" s="208">
        <f t="shared" si="28"/>
        <v>0</v>
      </c>
      <c r="F200" s="208"/>
      <c r="G200" s="208"/>
      <c r="H200" s="208"/>
      <c r="I200" s="208"/>
      <c r="J200" s="225"/>
      <c r="K200" s="220"/>
      <c r="L200" s="404"/>
    </row>
    <row r="201" spans="2:12" s="202" customFormat="1" ht="51.75" hidden="1" customHeight="1" collapsed="1" x14ac:dyDescent="0.3">
      <c r="B201" s="1431" t="s">
        <v>960</v>
      </c>
      <c r="C201" s="1432"/>
      <c r="D201" s="238">
        <v>56</v>
      </c>
      <c r="E201" s="223">
        <f t="shared" si="28"/>
        <v>0</v>
      </c>
      <c r="F201" s="223">
        <f>SUM(F202+F206)</f>
        <v>0</v>
      </c>
      <c r="G201" s="223">
        <f>SUM(G202+G206+G238)</f>
        <v>0</v>
      </c>
      <c r="H201" s="223">
        <f>SUM(H202+H206+H238)</f>
        <v>0</v>
      </c>
      <c r="I201" s="223">
        <f>SUM(I202+I206+I238)</f>
        <v>0</v>
      </c>
      <c r="J201" s="223">
        <f>SUM(J202+J206+J238)</f>
        <v>0</v>
      </c>
      <c r="K201" s="209"/>
      <c r="L201" s="202">
        <v>0</v>
      </c>
    </row>
    <row r="202" spans="2:12" s="321" customFormat="1" ht="15" hidden="1" customHeight="1" outlineLevel="1" x14ac:dyDescent="0.3">
      <c r="B202" s="1474" t="s">
        <v>833</v>
      </c>
      <c r="C202" s="1475"/>
      <c r="D202" s="185" t="s">
        <v>834</v>
      </c>
      <c r="E202" s="208">
        <f t="shared" si="28"/>
        <v>0</v>
      </c>
      <c r="F202" s="208">
        <f>SUM(F203:F205)</f>
        <v>0</v>
      </c>
      <c r="G202" s="208">
        <f t="shared" ref="G202:J202" si="47">SUM(G203:G205)</f>
        <v>0</v>
      </c>
      <c r="H202" s="208">
        <f t="shared" si="47"/>
        <v>0</v>
      </c>
      <c r="I202" s="208">
        <f t="shared" si="47"/>
        <v>0</v>
      </c>
      <c r="J202" s="208">
        <f t="shared" si="47"/>
        <v>0</v>
      </c>
      <c r="K202" s="220" t="s">
        <v>43</v>
      </c>
      <c r="L202" s="404"/>
    </row>
    <row r="203" spans="2:12" s="321" customFormat="1" ht="15" hidden="1" outlineLevel="2" x14ac:dyDescent="0.3">
      <c r="B203" s="231"/>
      <c r="C203" s="239" t="s">
        <v>835</v>
      </c>
      <c r="D203" s="240" t="s">
        <v>836</v>
      </c>
      <c r="E203" s="208">
        <f t="shared" si="28"/>
        <v>0</v>
      </c>
      <c r="F203" s="208"/>
      <c r="G203" s="208"/>
      <c r="H203" s="208"/>
      <c r="I203" s="208"/>
      <c r="J203" s="225"/>
      <c r="K203" s="220" t="s">
        <v>43</v>
      </c>
      <c r="L203" s="404"/>
    </row>
    <row r="204" spans="2:12" s="321" customFormat="1" ht="15" hidden="1" outlineLevel="2" x14ac:dyDescent="0.3">
      <c r="B204" s="231"/>
      <c r="C204" s="239" t="s">
        <v>837</v>
      </c>
      <c r="D204" s="240" t="s">
        <v>838</v>
      </c>
      <c r="E204" s="208">
        <f t="shared" si="28"/>
        <v>0</v>
      </c>
      <c r="F204" s="208"/>
      <c r="G204" s="208"/>
      <c r="H204" s="208"/>
      <c r="I204" s="208"/>
      <c r="J204" s="225"/>
      <c r="K204" s="220" t="s">
        <v>43</v>
      </c>
      <c r="L204" s="404"/>
    </row>
    <row r="205" spans="2:12" s="321" customFormat="1" ht="15" hidden="1" outlineLevel="2" x14ac:dyDescent="0.3">
      <c r="B205" s="231"/>
      <c r="C205" s="239" t="s">
        <v>839</v>
      </c>
      <c r="D205" s="240" t="s">
        <v>840</v>
      </c>
      <c r="E205" s="208">
        <f t="shared" ref="E205:E268" si="48">SUM(G205:J205)</f>
        <v>0</v>
      </c>
      <c r="F205" s="208"/>
      <c r="G205" s="208"/>
      <c r="H205" s="208"/>
      <c r="I205" s="208"/>
      <c r="J205" s="225"/>
      <c r="K205" s="220" t="s">
        <v>43</v>
      </c>
      <c r="L205" s="404"/>
    </row>
    <row r="206" spans="2:12" s="321" customFormat="1" ht="15" hidden="1" customHeight="1" outlineLevel="1" x14ac:dyDescent="0.3">
      <c r="B206" s="1476" t="s">
        <v>841</v>
      </c>
      <c r="C206" s="1477"/>
      <c r="D206" s="228" t="s">
        <v>842</v>
      </c>
      <c r="E206" s="223">
        <f t="shared" si="48"/>
        <v>0</v>
      </c>
      <c r="F206" s="223">
        <f>SUM(F207:F209)</f>
        <v>0</v>
      </c>
      <c r="G206" s="223">
        <f t="shared" ref="G206:J206" si="49">SUM(G207:G209)</f>
        <v>0</v>
      </c>
      <c r="H206" s="223">
        <f t="shared" si="49"/>
        <v>0</v>
      </c>
      <c r="I206" s="223">
        <f t="shared" si="49"/>
        <v>0</v>
      </c>
      <c r="J206" s="223">
        <f t="shared" si="49"/>
        <v>0</v>
      </c>
      <c r="K206" s="220" t="s">
        <v>43</v>
      </c>
      <c r="L206" s="404"/>
    </row>
    <row r="207" spans="2:12" s="321" customFormat="1" ht="15" hidden="1" outlineLevel="2" x14ac:dyDescent="0.3">
      <c r="B207" s="231"/>
      <c r="C207" s="239" t="s">
        <v>835</v>
      </c>
      <c r="D207" s="240" t="s">
        <v>843</v>
      </c>
      <c r="E207" s="208">
        <f t="shared" si="48"/>
        <v>0</v>
      </c>
      <c r="F207" s="208"/>
      <c r="G207" s="208"/>
      <c r="H207" s="208"/>
      <c r="I207" s="208"/>
      <c r="J207" s="225"/>
      <c r="K207" s="220" t="s">
        <v>43</v>
      </c>
      <c r="L207" s="404"/>
    </row>
    <row r="208" spans="2:12" s="321" customFormat="1" ht="15" hidden="1" outlineLevel="2" x14ac:dyDescent="0.3">
      <c r="B208" s="231"/>
      <c r="C208" s="239" t="s">
        <v>837</v>
      </c>
      <c r="D208" s="240" t="s">
        <v>844</v>
      </c>
      <c r="E208" s="208">
        <f t="shared" si="48"/>
        <v>0</v>
      </c>
      <c r="F208" s="223"/>
      <c r="G208" s="223"/>
      <c r="H208" s="223"/>
      <c r="I208" s="223"/>
      <c r="J208" s="223"/>
      <c r="K208" s="220" t="s">
        <v>43</v>
      </c>
      <c r="L208" s="404"/>
    </row>
    <row r="209" spans="2:12" s="321" customFormat="1" ht="15" hidden="1" outlineLevel="2" x14ac:dyDescent="0.3">
      <c r="B209" s="231"/>
      <c r="C209" s="239" t="s">
        <v>845</v>
      </c>
      <c r="D209" s="240" t="s">
        <v>846</v>
      </c>
      <c r="E209" s="208">
        <f t="shared" si="48"/>
        <v>0</v>
      </c>
      <c r="F209" s="208"/>
      <c r="G209" s="208"/>
      <c r="H209" s="208"/>
      <c r="I209" s="208"/>
      <c r="J209" s="225"/>
      <c r="K209" s="220" t="s">
        <v>43</v>
      </c>
      <c r="L209" s="404"/>
    </row>
    <row r="210" spans="2:12" s="321" customFormat="1" ht="15" hidden="1" customHeight="1" outlineLevel="1" x14ac:dyDescent="0.3">
      <c r="B210" s="1476" t="s">
        <v>847</v>
      </c>
      <c r="C210" s="1477"/>
      <c r="D210" s="228" t="s">
        <v>848</v>
      </c>
      <c r="E210" s="223">
        <f t="shared" si="48"/>
        <v>0</v>
      </c>
      <c r="F210" s="223">
        <f>SUM(F211:F217)</f>
        <v>0</v>
      </c>
      <c r="G210" s="223">
        <f t="shared" ref="G210:J210" si="50">SUM(G211:G217)</f>
        <v>0</v>
      </c>
      <c r="H210" s="223">
        <f t="shared" si="50"/>
        <v>0</v>
      </c>
      <c r="I210" s="223">
        <f t="shared" si="50"/>
        <v>0</v>
      </c>
      <c r="J210" s="223">
        <f t="shared" si="50"/>
        <v>0</v>
      </c>
      <c r="K210" s="220" t="s">
        <v>43</v>
      </c>
      <c r="L210" s="404"/>
    </row>
    <row r="211" spans="2:12" s="321" customFormat="1" ht="15" hidden="1" outlineLevel="2" x14ac:dyDescent="0.3">
      <c r="B211" s="231"/>
      <c r="C211" s="239" t="s">
        <v>835</v>
      </c>
      <c r="D211" s="240" t="s">
        <v>849</v>
      </c>
      <c r="E211" s="208">
        <f t="shared" si="48"/>
        <v>0</v>
      </c>
      <c r="F211" s="208"/>
      <c r="G211" s="208"/>
      <c r="H211" s="208"/>
      <c r="I211" s="208"/>
      <c r="J211" s="225"/>
      <c r="K211" s="220" t="s">
        <v>43</v>
      </c>
      <c r="L211" s="404"/>
    </row>
    <row r="212" spans="2:12" s="321" customFormat="1" ht="15" hidden="1" outlineLevel="2" x14ac:dyDescent="0.3">
      <c r="B212" s="231"/>
      <c r="C212" s="239" t="s">
        <v>837</v>
      </c>
      <c r="D212" s="240" t="s">
        <v>850</v>
      </c>
      <c r="E212" s="208">
        <f t="shared" si="48"/>
        <v>0</v>
      </c>
      <c r="F212" s="208"/>
      <c r="G212" s="208"/>
      <c r="H212" s="208"/>
      <c r="I212" s="208"/>
      <c r="J212" s="225"/>
      <c r="K212" s="220" t="s">
        <v>43</v>
      </c>
      <c r="L212" s="404"/>
    </row>
    <row r="213" spans="2:12" s="321" customFormat="1" ht="15" hidden="1" outlineLevel="2" x14ac:dyDescent="0.3">
      <c r="B213" s="231"/>
      <c r="C213" s="239" t="s">
        <v>839</v>
      </c>
      <c r="D213" s="240" t="s">
        <v>851</v>
      </c>
      <c r="E213" s="208">
        <f t="shared" si="48"/>
        <v>0</v>
      </c>
      <c r="F213" s="208"/>
      <c r="G213" s="208"/>
      <c r="H213" s="208"/>
      <c r="I213" s="208"/>
      <c r="J213" s="225"/>
      <c r="K213" s="220" t="s">
        <v>43</v>
      </c>
      <c r="L213" s="404"/>
    </row>
    <row r="214" spans="2:12" s="321" customFormat="1" ht="15" hidden="1" customHeight="1" outlineLevel="2" x14ac:dyDescent="0.3">
      <c r="B214" s="1476" t="s">
        <v>2</v>
      </c>
      <c r="C214" s="1477"/>
      <c r="D214" s="228" t="s">
        <v>852</v>
      </c>
      <c r="E214" s="208">
        <f t="shared" si="48"/>
        <v>0</v>
      </c>
      <c r="F214" s="208"/>
      <c r="G214" s="208"/>
      <c r="H214" s="208"/>
      <c r="I214" s="208"/>
      <c r="J214" s="225"/>
      <c r="K214" s="220" t="s">
        <v>43</v>
      </c>
      <c r="L214" s="404"/>
    </row>
    <row r="215" spans="2:12" s="321" customFormat="1" ht="15" hidden="1" outlineLevel="2" x14ac:dyDescent="0.3">
      <c r="B215" s="231"/>
      <c r="C215" s="239" t="s">
        <v>835</v>
      </c>
      <c r="D215" s="240" t="s">
        <v>853</v>
      </c>
      <c r="E215" s="208">
        <f t="shared" si="48"/>
        <v>0</v>
      </c>
      <c r="F215" s="208"/>
      <c r="G215" s="208"/>
      <c r="H215" s="208"/>
      <c r="I215" s="208"/>
      <c r="J215" s="225"/>
      <c r="K215" s="220" t="s">
        <v>43</v>
      </c>
      <c r="L215" s="404"/>
    </row>
    <row r="216" spans="2:12" s="321" customFormat="1" ht="15" hidden="1" outlineLevel="2" x14ac:dyDescent="0.3">
      <c r="B216" s="231"/>
      <c r="C216" s="239" t="s">
        <v>837</v>
      </c>
      <c r="D216" s="240" t="s">
        <v>854</v>
      </c>
      <c r="E216" s="208">
        <f t="shared" si="48"/>
        <v>0</v>
      </c>
      <c r="F216" s="208"/>
      <c r="G216" s="208"/>
      <c r="H216" s="208"/>
      <c r="I216" s="208"/>
      <c r="J216" s="225"/>
      <c r="K216" s="220" t="s">
        <v>43</v>
      </c>
      <c r="L216" s="404"/>
    </row>
    <row r="217" spans="2:12" s="321" customFormat="1" ht="15" hidden="1" outlineLevel="2" x14ac:dyDescent="0.3">
      <c r="B217" s="231"/>
      <c r="C217" s="239" t="s">
        <v>839</v>
      </c>
      <c r="D217" s="240" t="s">
        <v>855</v>
      </c>
      <c r="E217" s="208">
        <f t="shared" si="48"/>
        <v>0</v>
      </c>
      <c r="F217" s="208"/>
      <c r="G217" s="208"/>
      <c r="H217" s="208"/>
      <c r="I217" s="208"/>
      <c r="J217" s="225"/>
      <c r="K217" s="220" t="s">
        <v>43</v>
      </c>
      <c r="L217" s="404"/>
    </row>
    <row r="218" spans="2:12" s="321" customFormat="1" ht="15" hidden="1" customHeight="1" outlineLevel="1" x14ac:dyDescent="0.3">
      <c r="B218" s="1476" t="s">
        <v>856</v>
      </c>
      <c r="C218" s="1477"/>
      <c r="D218" s="228" t="s">
        <v>857</v>
      </c>
      <c r="E218" s="223">
        <f t="shared" si="48"/>
        <v>0</v>
      </c>
      <c r="F218" s="223">
        <f>SUM(F219:F221)</f>
        <v>0</v>
      </c>
      <c r="G218" s="223">
        <f t="shared" ref="G218:J218" si="51">SUM(G219:G221)</f>
        <v>0</v>
      </c>
      <c r="H218" s="223">
        <f t="shared" si="51"/>
        <v>0</v>
      </c>
      <c r="I218" s="223">
        <f t="shared" si="51"/>
        <v>0</v>
      </c>
      <c r="J218" s="223">
        <f t="shared" si="51"/>
        <v>0</v>
      </c>
      <c r="K218" s="220" t="s">
        <v>43</v>
      </c>
      <c r="L218" s="404"/>
    </row>
    <row r="219" spans="2:12" s="321" customFormat="1" ht="15" hidden="1" outlineLevel="2" x14ac:dyDescent="0.3">
      <c r="B219" s="231"/>
      <c r="C219" s="239" t="s">
        <v>835</v>
      </c>
      <c r="D219" s="240" t="s">
        <v>858</v>
      </c>
      <c r="E219" s="208">
        <f t="shared" si="48"/>
        <v>0</v>
      </c>
      <c r="F219" s="208"/>
      <c r="G219" s="208"/>
      <c r="H219" s="208"/>
      <c r="I219" s="208"/>
      <c r="J219" s="225"/>
      <c r="K219" s="220" t="s">
        <v>43</v>
      </c>
      <c r="L219" s="404"/>
    </row>
    <row r="220" spans="2:12" s="321" customFormat="1" ht="15" hidden="1" outlineLevel="2" x14ac:dyDescent="0.3">
      <c r="B220" s="231"/>
      <c r="C220" s="239" t="s">
        <v>837</v>
      </c>
      <c r="D220" s="240" t="s">
        <v>859</v>
      </c>
      <c r="E220" s="208">
        <f t="shared" si="48"/>
        <v>0</v>
      </c>
      <c r="F220" s="208"/>
      <c r="G220" s="208"/>
      <c r="H220" s="208"/>
      <c r="I220" s="208"/>
      <c r="J220" s="225"/>
      <c r="K220" s="220" t="s">
        <v>43</v>
      </c>
      <c r="L220" s="404"/>
    </row>
    <row r="221" spans="2:12" s="321" customFormat="1" ht="15" hidden="1" outlineLevel="2" x14ac:dyDescent="0.3">
      <c r="B221" s="231"/>
      <c r="C221" s="239" t="s">
        <v>839</v>
      </c>
      <c r="D221" s="240" t="s">
        <v>860</v>
      </c>
      <c r="E221" s="208">
        <f t="shared" si="48"/>
        <v>0</v>
      </c>
      <c r="F221" s="208"/>
      <c r="G221" s="208"/>
      <c r="H221" s="208"/>
      <c r="I221" s="208"/>
      <c r="J221" s="225"/>
      <c r="K221" s="220" t="s">
        <v>43</v>
      </c>
      <c r="L221" s="404"/>
    </row>
    <row r="222" spans="2:12" s="321" customFormat="1" ht="15" hidden="1" customHeight="1" outlineLevel="1" x14ac:dyDescent="0.3">
      <c r="B222" s="1476" t="s">
        <v>861</v>
      </c>
      <c r="C222" s="1477"/>
      <c r="D222" s="228" t="s">
        <v>862</v>
      </c>
      <c r="E222" s="223">
        <f t="shared" si="48"/>
        <v>0</v>
      </c>
      <c r="F222" s="223">
        <f>SUM(F223:F225)</f>
        <v>0</v>
      </c>
      <c r="G222" s="223">
        <f t="shared" ref="G222:J222" si="52">SUM(G223:G225)</f>
        <v>0</v>
      </c>
      <c r="H222" s="223">
        <f t="shared" si="52"/>
        <v>0</v>
      </c>
      <c r="I222" s="223">
        <f t="shared" si="52"/>
        <v>0</v>
      </c>
      <c r="J222" s="223">
        <f t="shared" si="52"/>
        <v>0</v>
      </c>
      <c r="K222" s="220" t="s">
        <v>43</v>
      </c>
      <c r="L222" s="404"/>
    </row>
    <row r="223" spans="2:12" s="321" customFormat="1" ht="15" hidden="1" outlineLevel="2" x14ac:dyDescent="0.3">
      <c r="B223" s="231"/>
      <c r="C223" s="239" t="s">
        <v>835</v>
      </c>
      <c r="D223" s="240" t="s">
        <v>863</v>
      </c>
      <c r="E223" s="208">
        <f t="shared" si="48"/>
        <v>0</v>
      </c>
      <c r="F223" s="208"/>
      <c r="G223" s="208"/>
      <c r="H223" s="208"/>
      <c r="I223" s="208"/>
      <c r="J223" s="225"/>
      <c r="K223" s="220" t="s">
        <v>43</v>
      </c>
      <c r="L223" s="404"/>
    </row>
    <row r="224" spans="2:12" s="321" customFormat="1" ht="15" hidden="1" outlineLevel="2" x14ac:dyDescent="0.3">
      <c r="B224" s="231"/>
      <c r="C224" s="239" t="s">
        <v>837</v>
      </c>
      <c r="D224" s="240" t="s">
        <v>864</v>
      </c>
      <c r="E224" s="208">
        <f t="shared" si="48"/>
        <v>0</v>
      </c>
      <c r="F224" s="208"/>
      <c r="G224" s="208"/>
      <c r="H224" s="208"/>
      <c r="I224" s="208"/>
      <c r="J224" s="225"/>
      <c r="K224" s="220" t="s">
        <v>43</v>
      </c>
      <c r="L224" s="404"/>
    </row>
    <row r="225" spans="2:12" s="321" customFormat="1" ht="15" hidden="1" outlineLevel="2" x14ac:dyDescent="0.3">
      <c r="B225" s="231"/>
      <c r="C225" s="239" t="s">
        <v>839</v>
      </c>
      <c r="D225" s="240" t="s">
        <v>865</v>
      </c>
      <c r="E225" s="208">
        <f t="shared" si="48"/>
        <v>0</v>
      </c>
      <c r="F225" s="208"/>
      <c r="G225" s="208"/>
      <c r="H225" s="208"/>
      <c r="I225" s="208"/>
      <c r="J225" s="225"/>
      <c r="K225" s="220" t="s">
        <v>43</v>
      </c>
      <c r="L225" s="404"/>
    </row>
    <row r="226" spans="2:12" s="321" customFormat="1" ht="15" hidden="1" customHeight="1" outlineLevel="1" x14ac:dyDescent="0.3">
      <c r="B226" s="1476" t="s">
        <v>866</v>
      </c>
      <c r="C226" s="1477"/>
      <c r="D226" s="228" t="s">
        <v>867</v>
      </c>
      <c r="E226" s="223">
        <f t="shared" si="48"/>
        <v>0</v>
      </c>
      <c r="F226" s="223">
        <f>SUM(F227:F229)</f>
        <v>0</v>
      </c>
      <c r="G226" s="223">
        <f t="shared" ref="G226:J226" si="53">SUM(G227:G229)</f>
        <v>0</v>
      </c>
      <c r="H226" s="223">
        <f t="shared" si="53"/>
        <v>0</v>
      </c>
      <c r="I226" s="223">
        <f t="shared" si="53"/>
        <v>0</v>
      </c>
      <c r="J226" s="223">
        <f t="shared" si="53"/>
        <v>0</v>
      </c>
      <c r="K226" s="220" t="s">
        <v>43</v>
      </c>
      <c r="L226" s="404"/>
    </row>
    <row r="227" spans="2:12" s="321" customFormat="1" ht="15" hidden="1" outlineLevel="2" x14ac:dyDescent="0.3">
      <c r="B227" s="231"/>
      <c r="C227" s="239" t="s">
        <v>835</v>
      </c>
      <c r="D227" s="240" t="s">
        <v>868</v>
      </c>
      <c r="E227" s="208">
        <f t="shared" si="48"/>
        <v>0</v>
      </c>
      <c r="F227" s="208"/>
      <c r="G227" s="208"/>
      <c r="H227" s="208"/>
      <c r="I227" s="208"/>
      <c r="J227" s="225"/>
      <c r="K227" s="220" t="s">
        <v>43</v>
      </c>
      <c r="L227" s="404"/>
    </row>
    <row r="228" spans="2:12" s="321" customFormat="1" ht="15" hidden="1" outlineLevel="2" x14ac:dyDescent="0.3">
      <c r="B228" s="231"/>
      <c r="C228" s="239" t="s">
        <v>837</v>
      </c>
      <c r="D228" s="240" t="s">
        <v>869</v>
      </c>
      <c r="E228" s="208">
        <f t="shared" si="48"/>
        <v>0</v>
      </c>
      <c r="F228" s="208"/>
      <c r="G228" s="208"/>
      <c r="H228" s="208"/>
      <c r="I228" s="208"/>
      <c r="J228" s="225"/>
      <c r="K228" s="220" t="s">
        <v>43</v>
      </c>
      <c r="L228" s="404"/>
    </row>
    <row r="229" spans="2:12" s="321" customFormat="1" ht="15" hidden="1" outlineLevel="2" x14ac:dyDescent="0.3">
      <c r="B229" s="231"/>
      <c r="C229" s="239" t="s">
        <v>839</v>
      </c>
      <c r="D229" s="240" t="s">
        <v>870</v>
      </c>
      <c r="E229" s="208">
        <f t="shared" si="48"/>
        <v>0</v>
      </c>
      <c r="F229" s="208"/>
      <c r="G229" s="208"/>
      <c r="H229" s="208"/>
      <c r="I229" s="208"/>
      <c r="J229" s="225"/>
      <c r="K229" s="220" t="s">
        <v>43</v>
      </c>
      <c r="L229" s="404"/>
    </row>
    <row r="230" spans="2:12" s="321" customFormat="1" ht="15" hidden="1" customHeight="1" outlineLevel="1" x14ac:dyDescent="0.3">
      <c r="B230" s="1486" t="s">
        <v>871</v>
      </c>
      <c r="C230" s="1487"/>
      <c r="D230" s="228" t="s">
        <v>872</v>
      </c>
      <c r="E230" s="223">
        <f t="shared" si="48"/>
        <v>0</v>
      </c>
      <c r="F230" s="223">
        <f>SUM(F231:F233)</f>
        <v>0</v>
      </c>
      <c r="G230" s="223">
        <f t="shared" ref="G230:J230" si="54">SUM(G231:G233)</f>
        <v>0</v>
      </c>
      <c r="H230" s="223">
        <f t="shared" si="54"/>
        <v>0</v>
      </c>
      <c r="I230" s="223">
        <f t="shared" si="54"/>
        <v>0</v>
      </c>
      <c r="J230" s="223">
        <f t="shared" si="54"/>
        <v>0</v>
      </c>
      <c r="K230" s="220" t="s">
        <v>43</v>
      </c>
      <c r="L230" s="404"/>
    </row>
    <row r="231" spans="2:12" s="321" customFormat="1" ht="15" hidden="1" outlineLevel="2" x14ac:dyDescent="0.3">
      <c r="B231" s="241"/>
      <c r="C231" s="239" t="s">
        <v>835</v>
      </c>
      <c r="D231" s="228" t="s">
        <v>873</v>
      </c>
      <c r="E231" s="208">
        <f t="shared" si="48"/>
        <v>0</v>
      </c>
      <c r="F231" s="208"/>
      <c r="G231" s="208"/>
      <c r="H231" s="208"/>
      <c r="I231" s="208"/>
      <c r="J231" s="225"/>
      <c r="K231" s="220" t="s">
        <v>43</v>
      </c>
      <c r="L231" s="404"/>
    </row>
    <row r="232" spans="2:12" s="321" customFormat="1" ht="15" hidden="1" outlineLevel="2" x14ac:dyDescent="0.3">
      <c r="B232" s="241"/>
      <c r="C232" s="239" t="s">
        <v>837</v>
      </c>
      <c r="D232" s="228" t="s">
        <v>874</v>
      </c>
      <c r="E232" s="208">
        <f t="shared" si="48"/>
        <v>0</v>
      </c>
      <c r="F232" s="208"/>
      <c r="G232" s="208"/>
      <c r="H232" s="208"/>
      <c r="I232" s="208"/>
      <c r="J232" s="225"/>
      <c r="K232" s="220" t="s">
        <v>43</v>
      </c>
      <c r="L232" s="404"/>
    </row>
    <row r="233" spans="2:12" s="321" customFormat="1" ht="15" hidden="1" outlineLevel="2" x14ac:dyDescent="0.3">
      <c r="B233" s="241"/>
      <c r="C233" s="239" t="s">
        <v>839</v>
      </c>
      <c r="D233" s="228" t="s">
        <v>875</v>
      </c>
      <c r="E233" s="208">
        <f t="shared" si="48"/>
        <v>0</v>
      </c>
      <c r="F233" s="208"/>
      <c r="G233" s="208"/>
      <c r="H233" s="208"/>
      <c r="I233" s="208"/>
      <c r="J233" s="225"/>
      <c r="K233" s="220" t="s">
        <v>43</v>
      </c>
    </row>
    <row r="234" spans="2:12" s="321" customFormat="1" ht="15" hidden="1" customHeight="1" outlineLevel="1" x14ac:dyDescent="0.3">
      <c r="B234" s="1486" t="s">
        <v>876</v>
      </c>
      <c r="C234" s="1487"/>
      <c r="D234" s="228" t="s">
        <v>877</v>
      </c>
      <c r="E234" s="223">
        <f t="shared" si="48"/>
        <v>0</v>
      </c>
      <c r="F234" s="223">
        <f>SUM(F235:F237)</f>
        <v>0</v>
      </c>
      <c r="G234" s="223">
        <f t="shared" ref="G234:J234" si="55">SUM(G235:G237)</f>
        <v>0</v>
      </c>
      <c r="H234" s="223">
        <f t="shared" si="55"/>
        <v>0</v>
      </c>
      <c r="I234" s="223">
        <f t="shared" si="55"/>
        <v>0</v>
      </c>
      <c r="J234" s="223">
        <f t="shared" si="55"/>
        <v>0</v>
      </c>
      <c r="K234" s="220" t="s">
        <v>43</v>
      </c>
    </row>
    <row r="235" spans="2:12" s="321" customFormat="1" ht="15" hidden="1" outlineLevel="2" x14ac:dyDescent="0.3">
      <c r="B235" s="241"/>
      <c r="C235" s="239" t="s">
        <v>835</v>
      </c>
      <c r="D235" s="228" t="s">
        <v>878</v>
      </c>
      <c r="E235" s="208">
        <f t="shared" si="48"/>
        <v>0</v>
      </c>
      <c r="F235" s="208"/>
      <c r="G235" s="208"/>
      <c r="H235" s="208"/>
      <c r="I235" s="208"/>
      <c r="J235" s="225"/>
      <c r="K235" s="220" t="s">
        <v>43</v>
      </c>
    </row>
    <row r="236" spans="2:12" s="321" customFormat="1" ht="15" hidden="1" outlineLevel="2" x14ac:dyDescent="0.3">
      <c r="B236" s="241"/>
      <c r="C236" s="239" t="s">
        <v>837</v>
      </c>
      <c r="D236" s="228" t="s">
        <v>879</v>
      </c>
      <c r="E236" s="208">
        <f t="shared" si="48"/>
        <v>0</v>
      </c>
      <c r="F236" s="208"/>
      <c r="G236" s="208"/>
      <c r="H236" s="208"/>
      <c r="I236" s="208"/>
      <c r="J236" s="225"/>
      <c r="K236" s="220" t="s">
        <v>43</v>
      </c>
    </row>
    <row r="237" spans="2:12" s="321" customFormat="1" ht="15" hidden="1" outlineLevel="2" x14ac:dyDescent="0.3">
      <c r="B237" s="241"/>
      <c r="C237" s="239" t="s">
        <v>839</v>
      </c>
      <c r="D237" s="228" t="s">
        <v>880</v>
      </c>
      <c r="E237" s="208">
        <f t="shared" si="48"/>
        <v>0</v>
      </c>
      <c r="F237" s="208"/>
      <c r="G237" s="208"/>
      <c r="H237" s="208"/>
      <c r="I237" s="208"/>
      <c r="J237" s="225"/>
      <c r="K237" s="220" t="s">
        <v>43</v>
      </c>
    </row>
    <row r="238" spans="2:12" s="321" customFormat="1" ht="15" hidden="1" customHeight="1" outlineLevel="1" x14ac:dyDescent="0.3">
      <c r="B238" s="1482" t="s">
        <v>881</v>
      </c>
      <c r="C238" s="1483"/>
      <c r="D238" s="228" t="s">
        <v>882</v>
      </c>
      <c r="E238" s="223">
        <f t="shared" si="48"/>
        <v>0</v>
      </c>
      <c r="F238" s="223">
        <f>SUM(F239:F241)</f>
        <v>0</v>
      </c>
      <c r="G238" s="223">
        <f t="shared" ref="G238:J238" si="56">SUM(G239:G241)</f>
        <v>0</v>
      </c>
      <c r="H238" s="223">
        <f t="shared" si="56"/>
        <v>0</v>
      </c>
      <c r="I238" s="223">
        <f t="shared" si="56"/>
        <v>0</v>
      </c>
      <c r="J238" s="223">
        <f t="shared" si="56"/>
        <v>0</v>
      </c>
      <c r="K238" s="220" t="s">
        <v>43</v>
      </c>
    </row>
    <row r="239" spans="2:12" s="321" customFormat="1" ht="15" hidden="1" outlineLevel="2" x14ac:dyDescent="0.3">
      <c r="B239" s="242"/>
      <c r="C239" s="239" t="s">
        <v>835</v>
      </c>
      <c r="D239" s="228" t="s">
        <v>883</v>
      </c>
      <c r="E239" s="208">
        <f t="shared" si="48"/>
        <v>0</v>
      </c>
      <c r="F239" s="208"/>
      <c r="G239" s="208">
        <v>0</v>
      </c>
      <c r="H239" s="208">
        <v>0</v>
      </c>
      <c r="I239" s="208">
        <v>0</v>
      </c>
      <c r="J239" s="225">
        <v>0</v>
      </c>
      <c r="K239" s="220" t="s">
        <v>43</v>
      </c>
    </row>
    <row r="240" spans="2:12" s="321" customFormat="1" ht="15" hidden="1" outlineLevel="2" x14ac:dyDescent="0.3">
      <c r="B240" s="242"/>
      <c r="C240" s="239" t="s">
        <v>837</v>
      </c>
      <c r="D240" s="228" t="s">
        <v>884</v>
      </c>
      <c r="E240" s="208">
        <f t="shared" si="48"/>
        <v>0</v>
      </c>
      <c r="F240" s="208"/>
      <c r="G240" s="208">
        <v>0</v>
      </c>
      <c r="H240" s="208">
        <v>0</v>
      </c>
      <c r="I240" s="208">
        <v>0</v>
      </c>
      <c r="J240" s="225">
        <v>0</v>
      </c>
      <c r="K240" s="220" t="s">
        <v>43</v>
      </c>
    </row>
    <row r="241" spans="2:11" s="321" customFormat="1" ht="15" hidden="1" outlineLevel="2" x14ac:dyDescent="0.3">
      <c r="B241" s="242"/>
      <c r="C241" s="239" t="s">
        <v>839</v>
      </c>
      <c r="D241" s="228" t="s">
        <v>885</v>
      </c>
      <c r="E241" s="208">
        <f t="shared" si="48"/>
        <v>0</v>
      </c>
      <c r="F241" s="208"/>
      <c r="G241" s="208"/>
      <c r="H241" s="208"/>
      <c r="I241" s="208"/>
      <c r="J241" s="225"/>
      <c r="K241" s="220" t="s">
        <v>43</v>
      </c>
    </row>
    <row r="242" spans="2:11" s="321" customFormat="1" ht="15" hidden="1" customHeight="1" outlineLevel="1" x14ac:dyDescent="0.3">
      <c r="B242" s="1482" t="s">
        <v>886</v>
      </c>
      <c r="C242" s="1483"/>
      <c r="D242" s="228" t="s">
        <v>887</v>
      </c>
      <c r="E242" s="223">
        <f t="shared" si="48"/>
        <v>0</v>
      </c>
      <c r="F242" s="223">
        <f>SUM(F243:F245)</f>
        <v>0</v>
      </c>
      <c r="G242" s="223">
        <f t="shared" ref="G242:J242" si="57">SUM(G243:G245)</f>
        <v>0</v>
      </c>
      <c r="H242" s="223">
        <f t="shared" si="57"/>
        <v>0</v>
      </c>
      <c r="I242" s="223">
        <f t="shared" si="57"/>
        <v>0</v>
      </c>
      <c r="J242" s="223">
        <f t="shared" si="57"/>
        <v>0</v>
      </c>
      <c r="K242" s="220" t="s">
        <v>43</v>
      </c>
    </row>
    <row r="243" spans="2:11" s="321" customFormat="1" ht="15" hidden="1" outlineLevel="2" x14ac:dyDescent="0.3">
      <c r="B243" s="242"/>
      <c r="C243" s="239" t="s">
        <v>835</v>
      </c>
      <c r="D243" s="228" t="s">
        <v>888</v>
      </c>
      <c r="E243" s="208">
        <f t="shared" si="48"/>
        <v>0</v>
      </c>
      <c r="F243" s="208"/>
      <c r="G243" s="208"/>
      <c r="H243" s="208"/>
      <c r="I243" s="208"/>
      <c r="J243" s="225"/>
      <c r="K243" s="220" t="s">
        <v>43</v>
      </c>
    </row>
    <row r="244" spans="2:11" s="321" customFormat="1" ht="15" hidden="1" outlineLevel="2" x14ac:dyDescent="0.3">
      <c r="B244" s="242"/>
      <c r="C244" s="239" t="s">
        <v>837</v>
      </c>
      <c r="D244" s="228" t="s">
        <v>889</v>
      </c>
      <c r="E244" s="208">
        <f t="shared" si="48"/>
        <v>0</v>
      </c>
      <c r="F244" s="208"/>
      <c r="G244" s="208"/>
      <c r="H244" s="208"/>
      <c r="I244" s="208"/>
      <c r="J244" s="225"/>
      <c r="K244" s="220" t="s">
        <v>43</v>
      </c>
    </row>
    <row r="245" spans="2:11" s="321" customFormat="1" ht="15" hidden="1" outlineLevel="2" x14ac:dyDescent="0.3">
      <c r="B245" s="242"/>
      <c r="C245" s="239" t="s">
        <v>839</v>
      </c>
      <c r="D245" s="228" t="s">
        <v>890</v>
      </c>
      <c r="E245" s="208">
        <f t="shared" si="48"/>
        <v>0</v>
      </c>
      <c r="F245" s="208"/>
      <c r="G245" s="208"/>
      <c r="H245" s="208"/>
      <c r="I245" s="208"/>
      <c r="J245" s="225"/>
      <c r="K245" s="220" t="s">
        <v>43</v>
      </c>
    </row>
    <row r="246" spans="2:11" s="321" customFormat="1" ht="28.5" hidden="1" customHeight="1" outlineLevel="1" x14ac:dyDescent="0.3">
      <c r="B246" s="1482" t="s">
        <v>891</v>
      </c>
      <c r="C246" s="1483"/>
      <c r="D246" s="228" t="s">
        <v>892</v>
      </c>
      <c r="E246" s="223">
        <f t="shared" si="48"/>
        <v>0</v>
      </c>
      <c r="F246" s="223">
        <f>SUM(F247:F249)</f>
        <v>0</v>
      </c>
      <c r="G246" s="223">
        <f t="shared" ref="G246:J246" si="58">SUM(G247:G249)</f>
        <v>0</v>
      </c>
      <c r="H246" s="223">
        <f t="shared" si="58"/>
        <v>0</v>
      </c>
      <c r="I246" s="223">
        <f t="shared" si="58"/>
        <v>0</v>
      </c>
      <c r="J246" s="223">
        <f t="shared" si="58"/>
        <v>0</v>
      </c>
      <c r="K246" s="220" t="s">
        <v>43</v>
      </c>
    </row>
    <row r="247" spans="2:11" s="321" customFormat="1" ht="15" hidden="1" outlineLevel="2" x14ac:dyDescent="0.3">
      <c r="B247" s="242"/>
      <c r="C247" s="239" t="s">
        <v>835</v>
      </c>
      <c r="D247" s="228" t="s">
        <v>893</v>
      </c>
      <c r="E247" s="208">
        <f t="shared" si="48"/>
        <v>0</v>
      </c>
      <c r="F247" s="208"/>
      <c r="G247" s="208"/>
      <c r="H247" s="208"/>
      <c r="I247" s="208"/>
      <c r="J247" s="225"/>
      <c r="K247" s="220" t="s">
        <v>43</v>
      </c>
    </row>
    <row r="248" spans="2:11" s="321" customFormat="1" ht="15" hidden="1" outlineLevel="2" x14ac:dyDescent="0.3">
      <c r="B248" s="242"/>
      <c r="C248" s="239" t="s">
        <v>837</v>
      </c>
      <c r="D248" s="228" t="s">
        <v>894</v>
      </c>
      <c r="E248" s="208">
        <f t="shared" si="48"/>
        <v>0</v>
      </c>
      <c r="F248" s="208"/>
      <c r="G248" s="208"/>
      <c r="H248" s="208"/>
      <c r="I248" s="208"/>
      <c r="J248" s="225"/>
      <c r="K248" s="220" t="s">
        <v>43</v>
      </c>
    </row>
    <row r="249" spans="2:11" s="321" customFormat="1" ht="15" hidden="1" outlineLevel="2" x14ac:dyDescent="0.3">
      <c r="B249" s="242"/>
      <c r="C249" s="239" t="s">
        <v>839</v>
      </c>
      <c r="D249" s="228" t="s">
        <v>895</v>
      </c>
      <c r="E249" s="208">
        <f t="shared" si="48"/>
        <v>0</v>
      </c>
      <c r="F249" s="208"/>
      <c r="G249" s="208"/>
      <c r="H249" s="208"/>
      <c r="I249" s="208"/>
      <c r="J249" s="225"/>
      <c r="K249" s="220" t="s">
        <v>43</v>
      </c>
    </row>
    <row r="250" spans="2:11" s="321" customFormat="1" ht="15" hidden="1" customHeight="1" outlineLevel="1" x14ac:dyDescent="0.3">
      <c r="B250" s="1482" t="s">
        <v>896</v>
      </c>
      <c r="C250" s="1483"/>
      <c r="D250" s="228">
        <v>56.27</v>
      </c>
      <c r="E250" s="223">
        <f t="shared" si="48"/>
        <v>0</v>
      </c>
      <c r="F250" s="223">
        <f>SUM(F251:F253)</f>
        <v>0</v>
      </c>
      <c r="G250" s="223">
        <f t="shared" ref="G250:J250" si="59">SUM(G251:G253)</f>
        <v>0</v>
      </c>
      <c r="H250" s="223">
        <f t="shared" si="59"/>
        <v>0</v>
      </c>
      <c r="I250" s="223">
        <f t="shared" si="59"/>
        <v>0</v>
      </c>
      <c r="J250" s="223">
        <f t="shared" si="59"/>
        <v>0</v>
      </c>
      <c r="K250" s="220" t="s">
        <v>43</v>
      </c>
    </row>
    <row r="251" spans="2:11" s="321" customFormat="1" ht="15" hidden="1" outlineLevel="2" x14ac:dyDescent="0.3">
      <c r="B251" s="242"/>
      <c r="C251" s="239" t="s">
        <v>835</v>
      </c>
      <c r="D251" s="228" t="s">
        <v>897</v>
      </c>
      <c r="E251" s="208">
        <f t="shared" si="48"/>
        <v>0</v>
      </c>
      <c r="F251" s="208"/>
      <c r="G251" s="208"/>
      <c r="H251" s="208"/>
      <c r="I251" s="208"/>
      <c r="J251" s="225"/>
      <c r="K251" s="220" t="s">
        <v>43</v>
      </c>
    </row>
    <row r="252" spans="2:11" s="321" customFormat="1" ht="15" hidden="1" outlineLevel="2" x14ac:dyDescent="0.3">
      <c r="B252" s="242"/>
      <c r="C252" s="239" t="s">
        <v>837</v>
      </c>
      <c r="D252" s="228" t="s">
        <v>898</v>
      </c>
      <c r="E252" s="208">
        <f t="shared" si="48"/>
        <v>0</v>
      </c>
      <c r="F252" s="208"/>
      <c r="G252" s="208"/>
      <c r="H252" s="208"/>
      <c r="I252" s="208"/>
      <c r="J252" s="225"/>
      <c r="K252" s="220" t="s">
        <v>43</v>
      </c>
    </row>
    <row r="253" spans="2:11" s="321" customFormat="1" ht="15" hidden="1" outlineLevel="2" x14ac:dyDescent="0.3">
      <c r="B253" s="242"/>
      <c r="C253" s="239" t="s">
        <v>839</v>
      </c>
      <c r="D253" s="228" t="s">
        <v>899</v>
      </c>
      <c r="E253" s="208">
        <f t="shared" si="48"/>
        <v>0</v>
      </c>
      <c r="F253" s="208"/>
      <c r="G253" s="208"/>
      <c r="H253" s="208"/>
      <c r="I253" s="208"/>
      <c r="J253" s="225"/>
      <c r="K253" s="220" t="s">
        <v>43</v>
      </c>
    </row>
    <row r="254" spans="2:11" s="321" customFormat="1" ht="15" hidden="1" customHeight="1" outlineLevel="1" x14ac:dyDescent="0.3">
      <c r="B254" s="1482" t="s">
        <v>900</v>
      </c>
      <c r="C254" s="1483"/>
      <c r="D254" s="228">
        <v>56.28</v>
      </c>
      <c r="E254" s="223">
        <f t="shared" si="48"/>
        <v>0</v>
      </c>
      <c r="F254" s="223">
        <f>SUM(F255:F257)</f>
        <v>0</v>
      </c>
      <c r="G254" s="223">
        <f t="shared" ref="G254:J254" si="60">SUM(G255:G257)</f>
        <v>0</v>
      </c>
      <c r="H254" s="223">
        <f t="shared" si="60"/>
        <v>0</v>
      </c>
      <c r="I254" s="223">
        <f t="shared" si="60"/>
        <v>0</v>
      </c>
      <c r="J254" s="223">
        <f t="shared" si="60"/>
        <v>0</v>
      </c>
      <c r="K254" s="220" t="s">
        <v>43</v>
      </c>
    </row>
    <row r="255" spans="2:11" s="321" customFormat="1" ht="15" hidden="1" outlineLevel="2" x14ac:dyDescent="0.3">
      <c r="B255" s="242"/>
      <c r="C255" s="239" t="s">
        <v>835</v>
      </c>
      <c r="D255" s="228" t="s">
        <v>901</v>
      </c>
      <c r="E255" s="208">
        <f t="shared" si="48"/>
        <v>0</v>
      </c>
      <c r="F255" s="208"/>
      <c r="G255" s="208"/>
      <c r="H255" s="208"/>
      <c r="I255" s="208"/>
      <c r="J255" s="225"/>
      <c r="K255" s="220" t="s">
        <v>43</v>
      </c>
    </row>
    <row r="256" spans="2:11" s="321" customFormat="1" ht="15" hidden="1" outlineLevel="2" x14ac:dyDescent="0.3">
      <c r="B256" s="242"/>
      <c r="C256" s="239" t="s">
        <v>837</v>
      </c>
      <c r="D256" s="228" t="s">
        <v>902</v>
      </c>
      <c r="E256" s="208">
        <f t="shared" si="48"/>
        <v>0</v>
      </c>
      <c r="F256" s="208"/>
      <c r="G256" s="208"/>
      <c r="H256" s="208"/>
      <c r="I256" s="208"/>
      <c r="J256" s="225"/>
      <c r="K256" s="220" t="s">
        <v>43</v>
      </c>
    </row>
    <row r="257" spans="2:11" s="321" customFormat="1" ht="15" hidden="1" outlineLevel="2" x14ac:dyDescent="0.3">
      <c r="B257" s="242"/>
      <c r="C257" s="239" t="s">
        <v>839</v>
      </c>
      <c r="D257" s="228" t="s">
        <v>903</v>
      </c>
      <c r="E257" s="208">
        <f t="shared" si="48"/>
        <v>0</v>
      </c>
      <c r="F257" s="208"/>
      <c r="G257" s="208"/>
      <c r="H257" s="208"/>
      <c r="I257" s="208"/>
      <c r="J257" s="225"/>
      <c r="K257" s="220" t="s">
        <v>43</v>
      </c>
    </row>
    <row r="258" spans="2:11" s="355" customFormat="1" x14ac:dyDescent="0.3">
      <c r="B258" s="1484" t="s">
        <v>980</v>
      </c>
      <c r="C258" s="1485"/>
      <c r="D258" s="173" t="s">
        <v>904</v>
      </c>
      <c r="E258" s="236" t="e">
        <f t="shared" si="48"/>
        <v>#REF!</v>
      </c>
      <c r="F258" s="236">
        <f>SUM(F260,F266,F269)</f>
        <v>0</v>
      </c>
      <c r="G258" s="236" t="e">
        <f t="shared" ref="G258:J258" si="61">SUM(G260,G266,G269)</f>
        <v>#REF!</v>
      </c>
      <c r="H258" s="236">
        <f t="shared" si="61"/>
        <v>0</v>
      </c>
      <c r="I258" s="236" t="e">
        <f t="shared" si="61"/>
        <v>#REF!</v>
      </c>
      <c r="J258" s="236">
        <f t="shared" si="61"/>
        <v>0</v>
      </c>
      <c r="K258" s="361"/>
    </row>
    <row r="259" spans="2:11" s="355" customFormat="1" x14ac:dyDescent="0.3">
      <c r="B259" s="1431" t="s">
        <v>905</v>
      </c>
      <c r="C259" s="1432"/>
      <c r="D259" s="173">
        <v>71</v>
      </c>
      <c r="E259" s="236" t="e">
        <f t="shared" si="48"/>
        <v>#REF!</v>
      </c>
      <c r="F259" s="236">
        <f>SUM(F260,F265)</f>
        <v>0</v>
      </c>
      <c r="G259" s="236" t="e">
        <f t="shared" ref="G259:J259" si="62">SUM(G260,G265)</f>
        <v>#REF!</v>
      </c>
      <c r="H259" s="236">
        <f t="shared" si="62"/>
        <v>0</v>
      </c>
      <c r="I259" s="236" t="e">
        <f t="shared" si="62"/>
        <v>#REF!</v>
      </c>
      <c r="J259" s="236">
        <f t="shared" si="62"/>
        <v>0</v>
      </c>
      <c r="K259" s="213"/>
    </row>
    <row r="260" spans="2:11" outlineLevel="1" x14ac:dyDescent="0.3">
      <c r="B260" s="191" t="s">
        <v>906</v>
      </c>
      <c r="C260" s="364"/>
      <c r="D260" s="173" t="s">
        <v>907</v>
      </c>
      <c r="E260" s="236" t="e">
        <f t="shared" si="48"/>
        <v>#REF!</v>
      </c>
      <c r="F260" s="236">
        <f>SUM(F261:F264)</f>
        <v>0</v>
      </c>
      <c r="G260" s="236" t="e">
        <f t="shared" ref="G260:J260" si="63">SUM(G261:G264)</f>
        <v>#REF!</v>
      </c>
      <c r="H260" s="236">
        <f t="shared" si="63"/>
        <v>0</v>
      </c>
      <c r="I260" s="236" t="e">
        <f t="shared" si="63"/>
        <v>#REF!</v>
      </c>
      <c r="J260" s="236">
        <f t="shared" si="63"/>
        <v>0</v>
      </c>
      <c r="K260" s="361" t="s">
        <v>43</v>
      </c>
    </row>
    <row r="261" spans="2:11" s="321" customFormat="1" ht="15" hidden="1" outlineLevel="2" x14ac:dyDescent="0.3">
      <c r="B261" s="178"/>
      <c r="C261" s="189" t="s">
        <v>908</v>
      </c>
      <c r="D261" s="185" t="s">
        <v>909</v>
      </c>
      <c r="E261" s="208">
        <f t="shared" si="48"/>
        <v>0</v>
      </c>
      <c r="F261" s="208"/>
      <c r="G261" s="208"/>
      <c r="H261" s="208"/>
      <c r="I261" s="208"/>
      <c r="J261" s="225"/>
      <c r="K261" s="220" t="s">
        <v>43</v>
      </c>
    </row>
    <row r="262" spans="2:11" s="321" customFormat="1" ht="15" hidden="1" outlineLevel="2" x14ac:dyDescent="0.3">
      <c r="B262" s="196"/>
      <c r="C262" s="186" t="s">
        <v>910</v>
      </c>
      <c r="D262" s="185" t="s">
        <v>911</v>
      </c>
      <c r="E262" s="208">
        <f t="shared" si="48"/>
        <v>0</v>
      </c>
      <c r="F262" s="208"/>
      <c r="G262" s="171"/>
      <c r="H262" s="171"/>
      <c r="I262" s="171"/>
      <c r="J262" s="171"/>
      <c r="K262" s="220" t="s">
        <v>43</v>
      </c>
    </row>
    <row r="263" spans="2:11" outlineLevel="2" x14ac:dyDescent="0.3">
      <c r="B263" s="191"/>
      <c r="C263" s="365" t="s">
        <v>912</v>
      </c>
      <c r="D263" s="185" t="s">
        <v>913</v>
      </c>
      <c r="E263" s="212" t="e">
        <f t="shared" si="48"/>
        <v>#REF!</v>
      </c>
      <c r="F263" s="212"/>
      <c r="G263" s="212" t="e">
        <f>#REF!</f>
        <v>#REF!</v>
      </c>
      <c r="H263" s="212">
        <v>0</v>
      </c>
      <c r="I263" s="369" t="e">
        <f>#REF!+#REF!+#REF!+#REF!+#REF!+#REF!+#REF!</f>
        <v>#REF!</v>
      </c>
      <c r="J263" s="369">
        <v>0</v>
      </c>
      <c r="K263" s="361" t="s">
        <v>43</v>
      </c>
    </row>
    <row r="264" spans="2:11" s="321" customFormat="1" outlineLevel="2" x14ac:dyDescent="0.3">
      <c r="B264" s="178"/>
      <c r="C264" s="184" t="s">
        <v>914</v>
      </c>
      <c r="D264" s="185" t="s">
        <v>915</v>
      </c>
      <c r="E264" s="212" t="e">
        <f t="shared" si="48"/>
        <v>#REF!</v>
      </c>
      <c r="F264" s="212"/>
      <c r="G264" s="363">
        <v>0</v>
      </c>
      <c r="H264" s="363">
        <v>0</v>
      </c>
      <c r="I264" s="363" t="e">
        <f>#REF!</f>
        <v>#REF!</v>
      </c>
      <c r="J264" s="363">
        <v>0</v>
      </c>
      <c r="K264" s="220" t="s">
        <v>43</v>
      </c>
    </row>
    <row r="265" spans="2:11" s="321" customFormat="1" hidden="1" outlineLevel="1" x14ac:dyDescent="0.3">
      <c r="B265" s="178" t="s">
        <v>916</v>
      </c>
      <c r="C265" s="184"/>
      <c r="D265" s="173" t="s">
        <v>917</v>
      </c>
      <c r="E265" s="208">
        <f t="shared" si="48"/>
        <v>0</v>
      </c>
      <c r="F265" s="208"/>
      <c r="G265" s="208"/>
      <c r="H265" s="208"/>
      <c r="I265" s="208"/>
      <c r="J265" s="225"/>
      <c r="K265" s="220" t="s">
        <v>43</v>
      </c>
    </row>
    <row r="266" spans="2:11" s="202" customFormat="1" hidden="1" collapsed="1" x14ac:dyDescent="0.3">
      <c r="B266" s="1431" t="s">
        <v>961</v>
      </c>
      <c r="C266" s="1432"/>
      <c r="D266" s="173">
        <v>72</v>
      </c>
      <c r="E266" s="223">
        <f t="shared" si="48"/>
        <v>0</v>
      </c>
      <c r="F266" s="223">
        <f>F267</f>
        <v>0</v>
      </c>
      <c r="G266" s="223">
        <f t="shared" ref="G266:J267" si="64">G267</f>
        <v>0</v>
      </c>
      <c r="H266" s="223">
        <f t="shared" si="64"/>
        <v>0</v>
      </c>
      <c r="I266" s="223">
        <f t="shared" si="64"/>
        <v>0</v>
      </c>
      <c r="J266" s="223">
        <f t="shared" si="64"/>
        <v>0</v>
      </c>
      <c r="K266" s="209"/>
    </row>
    <row r="267" spans="2:11" s="321" customFormat="1" hidden="1" outlineLevel="1" x14ac:dyDescent="0.3">
      <c r="B267" s="178" t="s">
        <v>918</v>
      </c>
      <c r="C267" s="197"/>
      <c r="D267" s="173" t="s">
        <v>919</v>
      </c>
      <c r="E267" s="208">
        <f t="shared" si="48"/>
        <v>0</v>
      </c>
      <c r="F267" s="223">
        <f>F268</f>
        <v>0</v>
      </c>
      <c r="G267" s="223">
        <f t="shared" si="64"/>
        <v>0</v>
      </c>
      <c r="H267" s="223">
        <f t="shared" si="64"/>
        <v>0</v>
      </c>
      <c r="I267" s="223">
        <f t="shared" si="64"/>
        <v>0</v>
      </c>
      <c r="J267" s="223">
        <f t="shared" si="64"/>
        <v>0</v>
      </c>
      <c r="K267" s="220" t="s">
        <v>43</v>
      </c>
    </row>
    <row r="268" spans="2:11" s="321" customFormat="1" ht="15" hidden="1" outlineLevel="2" x14ac:dyDescent="0.3">
      <c r="B268" s="178"/>
      <c r="C268" s="184" t="s">
        <v>920</v>
      </c>
      <c r="D268" s="185" t="s">
        <v>921</v>
      </c>
      <c r="E268" s="208">
        <f t="shared" si="48"/>
        <v>0</v>
      </c>
      <c r="F268" s="208"/>
      <c r="G268" s="208"/>
      <c r="H268" s="208"/>
      <c r="I268" s="208"/>
      <c r="J268" s="225"/>
      <c r="K268" s="220" t="s">
        <v>43</v>
      </c>
    </row>
    <row r="269" spans="2:11" s="202" customFormat="1" hidden="1" x14ac:dyDescent="0.3">
      <c r="B269" s="1431" t="s">
        <v>962</v>
      </c>
      <c r="C269" s="1432"/>
      <c r="D269" s="236">
        <v>75</v>
      </c>
      <c r="E269" s="208">
        <f t="shared" ref="E269:E280" si="65">SUM(G269:J269)</f>
        <v>0</v>
      </c>
      <c r="F269" s="223"/>
      <c r="G269" s="208"/>
      <c r="H269" s="208"/>
      <c r="I269" s="208"/>
      <c r="J269" s="225"/>
      <c r="K269" s="220"/>
    </row>
    <row r="270" spans="2:11" s="202" customFormat="1" hidden="1" x14ac:dyDescent="0.3">
      <c r="B270" s="1484" t="s">
        <v>963</v>
      </c>
      <c r="C270" s="1485"/>
      <c r="D270" s="173" t="s">
        <v>947</v>
      </c>
      <c r="E270" s="236">
        <f t="shared" si="65"/>
        <v>0</v>
      </c>
      <c r="F270" s="236">
        <f>F271</f>
        <v>0</v>
      </c>
      <c r="G270" s="236">
        <f t="shared" ref="G270:J271" si="66">G271</f>
        <v>0</v>
      </c>
      <c r="H270" s="236">
        <f t="shared" si="66"/>
        <v>0</v>
      </c>
      <c r="I270" s="236">
        <f t="shared" si="66"/>
        <v>0</v>
      </c>
      <c r="J270" s="236">
        <f t="shared" si="66"/>
        <v>0</v>
      </c>
      <c r="K270" s="209"/>
    </row>
    <row r="271" spans="2:11" s="202" customFormat="1" hidden="1" collapsed="1" x14ac:dyDescent="0.3">
      <c r="B271" s="1431" t="s">
        <v>964</v>
      </c>
      <c r="C271" s="1432"/>
      <c r="D271" s="173" t="s">
        <v>951</v>
      </c>
      <c r="E271" s="208">
        <f t="shared" si="65"/>
        <v>0</v>
      </c>
      <c r="F271" s="223">
        <f>F272</f>
        <v>0</v>
      </c>
      <c r="G271" s="223">
        <f t="shared" si="66"/>
        <v>0</v>
      </c>
      <c r="H271" s="223">
        <f t="shared" si="66"/>
        <v>0</v>
      </c>
      <c r="I271" s="223">
        <f t="shared" si="66"/>
        <v>0</v>
      </c>
      <c r="J271" s="223">
        <f t="shared" si="66"/>
        <v>0</v>
      </c>
      <c r="K271" s="209"/>
    </row>
    <row r="272" spans="2:11" s="321" customFormat="1" ht="15" hidden="1" customHeight="1" outlineLevel="1" x14ac:dyDescent="0.3">
      <c r="B272" s="1466" t="s">
        <v>922</v>
      </c>
      <c r="C272" s="1467"/>
      <c r="D272" s="173" t="s">
        <v>923</v>
      </c>
      <c r="E272" s="208">
        <f t="shared" si="65"/>
        <v>0</v>
      </c>
      <c r="F272" s="208"/>
      <c r="G272" s="208"/>
      <c r="H272" s="208"/>
      <c r="I272" s="208"/>
      <c r="J272" s="225"/>
      <c r="K272" s="220" t="s">
        <v>43</v>
      </c>
    </row>
    <row r="273" spans="2:11" s="202" customFormat="1" ht="15.75" hidden="1" customHeight="1" collapsed="1" x14ac:dyDescent="0.3">
      <c r="B273" s="1431" t="s">
        <v>965</v>
      </c>
      <c r="C273" s="1432"/>
      <c r="D273" s="173" t="s">
        <v>953</v>
      </c>
      <c r="E273" s="218">
        <f t="shared" si="65"/>
        <v>0</v>
      </c>
      <c r="F273" s="218" t="s">
        <v>43</v>
      </c>
      <c r="G273" s="219" t="s">
        <v>43</v>
      </c>
      <c r="H273" s="218" t="s">
        <v>43</v>
      </c>
      <c r="I273" s="218" t="s">
        <v>43</v>
      </c>
      <c r="J273" s="219" t="s">
        <v>43</v>
      </c>
      <c r="K273" s="220" t="s">
        <v>43</v>
      </c>
    </row>
    <row r="274" spans="2:11" s="321" customFormat="1" ht="27" hidden="1" customHeight="1" outlineLevel="1" x14ac:dyDescent="0.3">
      <c r="B274" s="1478" t="s">
        <v>924</v>
      </c>
      <c r="C274" s="1479"/>
      <c r="D274" s="173" t="s">
        <v>795</v>
      </c>
      <c r="E274" s="218">
        <f t="shared" si="65"/>
        <v>0</v>
      </c>
      <c r="F274" s="218" t="s">
        <v>43</v>
      </c>
      <c r="G274" s="219" t="s">
        <v>43</v>
      </c>
      <c r="H274" s="218" t="s">
        <v>43</v>
      </c>
      <c r="I274" s="218" t="s">
        <v>43</v>
      </c>
      <c r="J274" s="219" t="s">
        <v>43</v>
      </c>
      <c r="K274" s="220" t="s">
        <v>43</v>
      </c>
    </row>
    <row r="275" spans="2:11" s="321" customFormat="1" ht="26.4" hidden="1" outlineLevel="2" x14ac:dyDescent="0.3">
      <c r="B275" s="178"/>
      <c r="C275" s="198" t="s">
        <v>925</v>
      </c>
      <c r="D275" s="173" t="s">
        <v>926</v>
      </c>
      <c r="E275" s="218">
        <f t="shared" si="65"/>
        <v>0</v>
      </c>
      <c r="F275" s="218" t="s">
        <v>43</v>
      </c>
      <c r="G275" s="219" t="s">
        <v>43</v>
      </c>
      <c r="H275" s="218" t="s">
        <v>43</v>
      </c>
      <c r="I275" s="218" t="s">
        <v>43</v>
      </c>
      <c r="J275" s="219" t="s">
        <v>43</v>
      </c>
      <c r="K275" s="220" t="s">
        <v>43</v>
      </c>
    </row>
    <row r="276" spans="2:11" s="202" customFormat="1" hidden="1" collapsed="1" x14ac:dyDescent="0.3">
      <c r="B276" s="1431" t="s">
        <v>954</v>
      </c>
      <c r="C276" s="1432"/>
      <c r="D276" s="173" t="s">
        <v>955</v>
      </c>
      <c r="E276" s="223">
        <f t="shared" si="65"/>
        <v>0</v>
      </c>
      <c r="F276" s="223">
        <f>SUM(F277,F279)</f>
        <v>0</v>
      </c>
      <c r="G276" s="223">
        <f t="shared" ref="G276:J276" si="67">SUM(G277,G279)</f>
        <v>0</v>
      </c>
      <c r="H276" s="223">
        <f t="shared" si="67"/>
        <v>0</v>
      </c>
      <c r="I276" s="223">
        <f t="shared" si="67"/>
        <v>0</v>
      </c>
      <c r="J276" s="223">
        <f t="shared" si="67"/>
        <v>0</v>
      </c>
      <c r="K276" s="209"/>
    </row>
    <row r="277" spans="2:11" s="321" customFormat="1" ht="14.4" hidden="1" outlineLevel="1" x14ac:dyDescent="0.3">
      <c r="B277" s="178" t="s">
        <v>927</v>
      </c>
      <c r="C277" s="193"/>
      <c r="D277" s="199" t="s">
        <v>799</v>
      </c>
      <c r="E277" s="223">
        <f t="shared" si="65"/>
        <v>0</v>
      </c>
      <c r="F277" s="223">
        <f>F278</f>
        <v>0</v>
      </c>
      <c r="G277" s="223">
        <f t="shared" ref="G277:J277" si="68">G278</f>
        <v>0</v>
      </c>
      <c r="H277" s="223">
        <f t="shared" si="68"/>
        <v>0</v>
      </c>
      <c r="I277" s="223">
        <f t="shared" si="68"/>
        <v>0</v>
      </c>
      <c r="J277" s="223">
        <f t="shared" si="68"/>
        <v>0</v>
      </c>
      <c r="K277" s="209"/>
    </row>
    <row r="278" spans="2:11" s="321" customFormat="1" ht="14.4" hidden="1" outlineLevel="3" x14ac:dyDescent="0.3">
      <c r="B278" s="231"/>
      <c r="C278" s="235" t="s">
        <v>432</v>
      </c>
      <c r="D278" s="200" t="s">
        <v>928</v>
      </c>
      <c r="E278" s="208">
        <f t="shared" si="65"/>
        <v>0</v>
      </c>
      <c r="F278" s="208"/>
      <c r="G278" s="208"/>
      <c r="H278" s="208"/>
      <c r="I278" s="208"/>
      <c r="J278" s="225"/>
      <c r="K278" s="209"/>
    </row>
    <row r="279" spans="2:11" s="321" customFormat="1" ht="14.4" hidden="1" outlineLevel="1" x14ac:dyDescent="0.3">
      <c r="B279" s="243" t="s">
        <v>929</v>
      </c>
      <c r="C279" s="244"/>
      <c r="D279" s="199" t="s">
        <v>802</v>
      </c>
      <c r="E279" s="223">
        <f t="shared" si="65"/>
        <v>0</v>
      </c>
      <c r="F279" s="223">
        <f>F280</f>
        <v>0</v>
      </c>
      <c r="G279" s="223">
        <f t="shared" ref="G279:J279" si="69">G280</f>
        <v>0</v>
      </c>
      <c r="H279" s="223">
        <f t="shared" si="69"/>
        <v>0</v>
      </c>
      <c r="I279" s="223">
        <f t="shared" si="69"/>
        <v>0</v>
      </c>
      <c r="J279" s="223">
        <f t="shared" si="69"/>
        <v>0</v>
      </c>
      <c r="K279" s="234"/>
    </row>
    <row r="280" spans="2:11" s="321" customFormat="1" ht="15" hidden="1" outlineLevel="2" thickBot="1" x14ac:dyDescent="0.35">
      <c r="B280" s="245"/>
      <c r="C280" s="246" t="s">
        <v>438</v>
      </c>
      <c r="D280" s="201" t="s">
        <v>930</v>
      </c>
      <c r="E280" s="247">
        <f t="shared" si="65"/>
        <v>0</v>
      </c>
      <c r="F280" s="247"/>
      <c r="G280" s="247"/>
      <c r="H280" s="247"/>
      <c r="I280" s="247"/>
      <c r="J280" s="248"/>
      <c r="K280" s="249"/>
    </row>
    <row r="283" spans="2:11" x14ac:dyDescent="0.3">
      <c r="C283" s="367" t="s">
        <v>479</v>
      </c>
      <c r="F283" s="368" t="s">
        <v>480</v>
      </c>
    </row>
    <row r="284" spans="2:11" x14ac:dyDescent="0.3">
      <c r="C284" s="367" t="s">
        <v>966</v>
      </c>
      <c r="F284" s="368" t="s">
        <v>967</v>
      </c>
    </row>
  </sheetData>
  <sheetProtection selectLockedCells="1"/>
  <autoFilter ref="B11:K280" xr:uid="{00000000-0009-0000-0000-000001000000}">
    <filterColumn colId="0" showButton="0"/>
    <filterColumn colId="3">
      <filters>
        <filter val="1,202.00"/>
        <filter val="1,716.00"/>
        <filter val="101.00"/>
        <filter val="15.00"/>
        <filter val="18.00"/>
        <filter val="2.00"/>
        <filter val="213.00"/>
        <filter val="25.00"/>
        <filter val="3.00"/>
        <filter val="30.00"/>
        <filter val="433.00"/>
        <filter val="50.00"/>
        <filter val="514.00"/>
        <filter val="62.00"/>
        <filter val="71.00"/>
        <filter val="81.00"/>
        <filter val="825.00"/>
        <filter val="86.00"/>
        <filter val="860.00"/>
      </filters>
    </filterColumn>
  </autoFilter>
  <dataConsolidate/>
  <mergeCells count="109">
    <mergeCell ref="B274:C274"/>
    <mergeCell ref="B276:C276"/>
    <mergeCell ref="B266:C266"/>
    <mergeCell ref="B269:C269"/>
    <mergeCell ref="B270:C270"/>
    <mergeCell ref="B271:C271"/>
    <mergeCell ref="B272:C272"/>
    <mergeCell ref="B273:C273"/>
    <mergeCell ref="B242:C242"/>
    <mergeCell ref="B246:C246"/>
    <mergeCell ref="B250:C250"/>
    <mergeCell ref="B254:C254"/>
    <mergeCell ref="B258:C258"/>
    <mergeCell ref="B259:C259"/>
    <mergeCell ref="B218:C218"/>
    <mergeCell ref="B222:C222"/>
    <mergeCell ref="B226:C226"/>
    <mergeCell ref="B230:C230"/>
    <mergeCell ref="B234:C234"/>
    <mergeCell ref="B238:C238"/>
    <mergeCell ref="B190:C190"/>
    <mergeCell ref="B201:C201"/>
    <mergeCell ref="B202:C202"/>
    <mergeCell ref="B206:C206"/>
    <mergeCell ref="B210:C210"/>
    <mergeCell ref="B214:C214"/>
    <mergeCell ref="B178:C178"/>
    <mergeCell ref="B179:C179"/>
    <mergeCell ref="B181:C181"/>
    <mergeCell ref="B183:C183"/>
    <mergeCell ref="B184:C184"/>
    <mergeCell ref="B189:C189"/>
    <mergeCell ref="B162:C162"/>
    <mergeCell ref="B163:C163"/>
    <mergeCell ref="B165:C165"/>
    <mergeCell ref="B166:C166"/>
    <mergeCell ref="B175:C175"/>
    <mergeCell ref="B176:C176"/>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36:C136"/>
    <mergeCell ref="B139:C139"/>
    <mergeCell ref="B142:C142"/>
    <mergeCell ref="B143:C143"/>
    <mergeCell ref="B148:C148"/>
    <mergeCell ref="B149:C149"/>
    <mergeCell ref="B116:C116"/>
    <mergeCell ref="B120:C120"/>
    <mergeCell ref="B121:C121"/>
    <mergeCell ref="B122:C122"/>
    <mergeCell ref="B123:C123"/>
    <mergeCell ref="B135:C135"/>
    <mergeCell ref="B92:C92"/>
    <mergeCell ref="B93:C93"/>
    <mergeCell ref="B102:C102"/>
    <mergeCell ref="B103:C103"/>
    <mergeCell ref="B106:C106"/>
    <mergeCell ref="B111:C111"/>
    <mergeCell ref="B84:C84"/>
    <mergeCell ref="B85:C85"/>
    <mergeCell ref="B86:C86"/>
    <mergeCell ref="B87:C87"/>
    <mergeCell ref="B88:C88"/>
    <mergeCell ref="B91:C91"/>
    <mergeCell ref="B78:C78"/>
    <mergeCell ref="B79:C79"/>
    <mergeCell ref="B80:C80"/>
    <mergeCell ref="B81:C81"/>
    <mergeCell ref="B82:C82"/>
    <mergeCell ref="B83:C83"/>
    <mergeCell ref="B67:C67"/>
    <mergeCell ref="B71:C71"/>
    <mergeCell ref="B74:C74"/>
    <mergeCell ref="B75:C75"/>
    <mergeCell ref="B76:C76"/>
    <mergeCell ref="B77:C77"/>
    <mergeCell ref="B39:C39"/>
    <mergeCell ref="B46:C46"/>
    <mergeCell ref="B47:C47"/>
    <mergeCell ref="B58:C58"/>
    <mergeCell ref="B59:C59"/>
    <mergeCell ref="B62:C62"/>
    <mergeCell ref="B12:C12"/>
    <mergeCell ref="B13:C13"/>
    <mergeCell ref="B14:C14"/>
    <mergeCell ref="B15:C15"/>
    <mergeCell ref="B16:C16"/>
    <mergeCell ref="B32:C32"/>
    <mergeCell ref="K10:K11"/>
    <mergeCell ref="C2:F2"/>
    <mergeCell ref="C5:J5"/>
    <mergeCell ref="B6:J6"/>
    <mergeCell ref="C7:J7"/>
    <mergeCell ref="I8:J8"/>
    <mergeCell ref="B9:C11"/>
    <mergeCell ref="D9:D11"/>
    <mergeCell ref="E9:J9"/>
    <mergeCell ref="E10:F10"/>
    <mergeCell ref="G10:J10"/>
  </mergeCells>
  <conditionalFormatting sqref="H63">
    <cfRule type="cellIs" dxfId="26" priority="46" operator="equal">
      <formula>0</formula>
    </cfRule>
  </conditionalFormatting>
  <conditionalFormatting sqref="H64">
    <cfRule type="cellIs" dxfId="25" priority="45" operator="equal">
      <formula>0</formula>
    </cfRule>
  </conditionalFormatting>
  <conditionalFormatting sqref="H66">
    <cfRule type="cellIs" dxfId="24" priority="44" operator="equal">
      <formula>0</formula>
    </cfRule>
  </conditionalFormatting>
  <conditionalFormatting sqref="H56">
    <cfRule type="cellIs" dxfId="23" priority="43" operator="equal">
      <formula>0</formula>
    </cfRule>
  </conditionalFormatting>
  <conditionalFormatting sqref="H57">
    <cfRule type="cellIs" dxfId="22" priority="29" operator="equal">
      <formula>0</formula>
    </cfRule>
  </conditionalFormatting>
  <conditionalFormatting sqref="G57">
    <cfRule type="cellIs" dxfId="21" priority="28" operator="equal">
      <formula>0</formula>
    </cfRule>
  </conditionalFormatting>
  <conditionalFormatting sqref="G63">
    <cfRule type="cellIs" dxfId="20" priority="27" operator="equal">
      <formula>0</formula>
    </cfRule>
  </conditionalFormatting>
  <conditionalFormatting sqref="G64">
    <cfRule type="cellIs" dxfId="19" priority="26" operator="equal">
      <formula>0</formula>
    </cfRule>
  </conditionalFormatting>
  <conditionalFormatting sqref="G66">
    <cfRule type="cellIs" dxfId="18" priority="25" operator="equal">
      <formula>0</formula>
    </cfRule>
  </conditionalFormatting>
  <conditionalFormatting sqref="G68">
    <cfRule type="cellIs" dxfId="17" priority="22" operator="equal">
      <formula>0</formula>
    </cfRule>
  </conditionalFormatting>
  <conditionalFormatting sqref="H68">
    <cfRule type="cellIs" dxfId="16" priority="21" operator="equal">
      <formula>0</formula>
    </cfRule>
  </conditionalFormatting>
  <conditionalFormatting sqref="G56">
    <cfRule type="cellIs" dxfId="15" priority="19" operator="equal">
      <formula>0</formula>
    </cfRule>
  </conditionalFormatting>
  <conditionalFormatting sqref="J58">
    <cfRule type="cellIs" dxfId="14" priority="18" operator="equal">
      <formula>0</formula>
    </cfRule>
  </conditionalFormatting>
  <conditionalFormatting sqref="I58">
    <cfRule type="cellIs" dxfId="13" priority="17" operator="equal">
      <formula>0</formula>
    </cfRule>
  </conditionalFormatting>
  <conditionalFormatting sqref="H58">
    <cfRule type="cellIs" dxfId="12" priority="16" operator="equal">
      <formula>0</formula>
    </cfRule>
  </conditionalFormatting>
  <conditionalFormatting sqref="G58">
    <cfRule type="cellIs" dxfId="11" priority="15" operator="equal">
      <formula>0</formula>
    </cfRule>
  </conditionalFormatting>
  <conditionalFormatting sqref="H94:J94">
    <cfRule type="cellIs" dxfId="10" priority="14" operator="equal">
      <formula>0</formula>
    </cfRule>
  </conditionalFormatting>
  <conditionalFormatting sqref="G94">
    <cfRule type="cellIs" dxfId="9" priority="13" operator="equal">
      <formula>0</formula>
    </cfRule>
  </conditionalFormatting>
  <conditionalFormatting sqref="H95:J95">
    <cfRule type="cellIs" dxfId="8" priority="12" operator="equal">
      <formula>0</formula>
    </cfRule>
  </conditionalFormatting>
  <conditionalFormatting sqref="G95">
    <cfRule type="cellIs" dxfId="7" priority="11" operator="equal">
      <formula>0</formula>
    </cfRule>
  </conditionalFormatting>
  <conditionalFormatting sqref="G101">
    <cfRule type="cellIs" dxfId="6" priority="9" operator="equal">
      <formula>0</formula>
    </cfRule>
  </conditionalFormatting>
  <conditionalFormatting sqref="H262:J262">
    <cfRule type="cellIs" dxfId="5" priority="8" operator="equal">
      <formula>0</formula>
    </cfRule>
  </conditionalFormatting>
  <conditionalFormatting sqref="G262">
    <cfRule type="cellIs" dxfId="4" priority="7" operator="equal">
      <formula>0</formula>
    </cfRule>
  </conditionalFormatting>
  <conditionalFormatting sqref="H264">
    <cfRule type="cellIs" dxfId="3" priority="4" operator="equal">
      <formula>0</formula>
    </cfRule>
  </conditionalFormatting>
  <conditionalFormatting sqref="G264">
    <cfRule type="cellIs" dxfId="2" priority="3" operator="equal">
      <formula>0</formula>
    </cfRule>
  </conditionalFormatting>
  <conditionalFormatting sqref="H101">
    <cfRule type="cellIs" dxfId="1" priority="2" operator="equal">
      <formula>0</formula>
    </cfRule>
  </conditionalFormatting>
  <conditionalFormatting sqref="I264:J264">
    <cfRule type="cellIs" dxfId="0" priority="1" operator="equal">
      <formula>0</formula>
    </cfRule>
  </conditionalFormatting>
  <pageMargins left="0.51181102362204722" right="0.51181102362204722" top="0.74803149606299213" bottom="0.74803149606299213" header="0.31496062992125984" footer="0.31496062992125984"/>
  <pageSetup paperSize="9" scale="61" orientation="landscape" r:id="rId1"/>
  <headerFooter>
    <oddHeader xml:space="preserve">&amp;C
</oddHeader>
    <oddFooter>&amp;C&amp;P &amp;[din &amp;N</oddFooter>
  </headerFooter>
  <rowBreaks count="1" manualBreakCount="1">
    <brk id="24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2A83E-EEDB-4E26-BB83-4F1984E44F97}">
  <sheetPr filterMode="1">
    <pageSetUpPr fitToPage="1"/>
  </sheetPr>
  <dimension ref="A1:L428"/>
  <sheetViews>
    <sheetView topLeftCell="A7" zoomScale="68" zoomScaleNormal="68" workbookViewId="0">
      <selection activeCell="E209" sqref="E209"/>
    </sheetView>
  </sheetViews>
  <sheetFormatPr defaultColWidth="8.88671875" defaultRowHeight="15.6" x14ac:dyDescent="0.3"/>
  <cols>
    <col min="1" max="1" width="7.33203125" style="527" customWidth="1"/>
    <col min="2" max="2" width="8.6640625" style="527" customWidth="1"/>
    <col min="3" max="3" width="94.44140625" style="527" customWidth="1"/>
    <col min="4" max="4" width="12" style="527" customWidth="1"/>
    <col min="5" max="5" width="12.88671875" style="527" bestFit="1" customWidth="1"/>
    <col min="6" max="6" width="11.5546875" style="527" customWidth="1"/>
    <col min="7" max="7" width="10.88671875" style="527" customWidth="1"/>
    <col min="8" max="8" width="11" style="527" customWidth="1"/>
    <col min="9" max="9" width="10.88671875" style="527" customWidth="1"/>
    <col min="10" max="12" width="9.6640625" style="527" bestFit="1" customWidth="1"/>
    <col min="13" max="16384" width="8.88671875" style="527"/>
  </cols>
  <sheetData>
    <row r="1" spans="1:12" x14ac:dyDescent="0.3">
      <c r="A1" s="532" t="s">
        <v>1344</v>
      </c>
      <c r="B1" s="532"/>
      <c r="C1" s="532"/>
      <c r="D1" s="733"/>
      <c r="J1" s="527" t="s">
        <v>1228</v>
      </c>
    </row>
    <row r="2" spans="1:12" x14ac:dyDescent="0.3">
      <c r="A2" s="737" t="s">
        <v>1227</v>
      </c>
      <c r="C2" s="534"/>
      <c r="D2" s="733"/>
    </row>
    <row r="3" spans="1:12" x14ac:dyDescent="0.3">
      <c r="A3" s="532" t="s">
        <v>0</v>
      </c>
      <c r="C3" s="736"/>
      <c r="D3" s="733"/>
    </row>
    <row r="4" spans="1:12" x14ac:dyDescent="0.3">
      <c r="A4" s="532"/>
      <c r="C4" s="736"/>
      <c r="D4" s="733"/>
    </row>
    <row r="5" spans="1:12" x14ac:dyDescent="0.3">
      <c r="A5" s="1275" t="s">
        <v>1</v>
      </c>
      <c r="B5" s="1275"/>
      <c r="C5" s="1275"/>
      <c r="D5" s="1275"/>
      <c r="E5" s="1275"/>
      <c r="F5" s="1275"/>
      <c r="G5" s="1275"/>
      <c r="H5" s="1275"/>
    </row>
    <row r="6" spans="1:12" x14ac:dyDescent="0.3">
      <c r="A6" s="1276" t="s">
        <v>1261</v>
      </c>
      <c r="B6" s="1276"/>
      <c r="C6" s="1276"/>
      <c r="D6" s="1276"/>
      <c r="E6" s="1276"/>
      <c r="F6" s="1276"/>
      <c r="G6" s="1276"/>
      <c r="H6" s="1276"/>
    </row>
    <row r="7" spans="1:12" x14ac:dyDescent="0.3">
      <c r="A7" s="735"/>
      <c r="B7" s="735"/>
      <c r="C7" s="735"/>
      <c r="D7" s="735"/>
      <c r="E7" s="735"/>
      <c r="F7" s="735"/>
      <c r="G7" s="735"/>
      <c r="H7" s="735"/>
    </row>
    <row r="8" spans="1:12" ht="16.2" thickBot="1" x14ac:dyDescent="0.35">
      <c r="A8" s="734"/>
      <c r="B8" s="734"/>
      <c r="C8" s="734"/>
      <c r="D8" s="733"/>
      <c r="E8" s="534"/>
      <c r="F8" s="732"/>
      <c r="G8" s="731"/>
      <c r="H8" s="730"/>
      <c r="K8" s="1277" t="s">
        <v>5</v>
      </c>
      <c r="L8" s="1278"/>
    </row>
    <row r="9" spans="1:12" x14ac:dyDescent="0.3">
      <c r="A9" s="1279" t="s">
        <v>6</v>
      </c>
      <c r="B9" s="1280"/>
      <c r="C9" s="1281"/>
      <c r="D9" s="1288" t="s">
        <v>7</v>
      </c>
      <c r="E9" s="1291" t="s">
        <v>1260</v>
      </c>
      <c r="F9" s="1291"/>
      <c r="G9" s="1291"/>
      <c r="H9" s="1291"/>
      <c r="I9" s="1291"/>
      <c r="J9" s="1292" t="s">
        <v>1226</v>
      </c>
      <c r="K9" s="1292"/>
      <c r="L9" s="1293"/>
    </row>
    <row r="10" spans="1:12" ht="46.5" customHeight="1" x14ac:dyDescent="0.3">
      <c r="A10" s="1282"/>
      <c r="B10" s="1283"/>
      <c r="C10" s="1284"/>
      <c r="D10" s="1289"/>
      <c r="E10" s="729" t="s">
        <v>493</v>
      </c>
      <c r="F10" s="1294" t="s">
        <v>494</v>
      </c>
      <c r="G10" s="1294"/>
      <c r="H10" s="1294"/>
      <c r="I10" s="1294"/>
      <c r="J10" s="1295">
        <v>2023</v>
      </c>
      <c r="K10" s="1295">
        <v>2024</v>
      </c>
      <c r="L10" s="1297">
        <v>2025</v>
      </c>
    </row>
    <row r="11" spans="1:12" ht="47.25" customHeight="1" thickBot="1" x14ac:dyDescent="0.35">
      <c r="A11" s="1285"/>
      <c r="B11" s="1286"/>
      <c r="C11" s="1287"/>
      <c r="D11" s="1290"/>
      <c r="E11" s="728" t="s">
        <v>495</v>
      </c>
      <c r="F11" s="727" t="s">
        <v>497</v>
      </c>
      <c r="G11" s="727" t="s">
        <v>498</v>
      </c>
      <c r="H11" s="727" t="s">
        <v>499</v>
      </c>
      <c r="I11" s="727" t="s">
        <v>500</v>
      </c>
      <c r="J11" s="1296"/>
      <c r="K11" s="1296"/>
      <c r="L11" s="1298"/>
    </row>
    <row r="12" spans="1:12" x14ac:dyDescent="0.3">
      <c r="A12" s="1272" t="s">
        <v>1225</v>
      </c>
      <c r="B12" s="1273"/>
      <c r="C12" s="1274"/>
      <c r="D12" s="726" t="s">
        <v>15</v>
      </c>
      <c r="E12" s="725">
        <f t="shared" ref="E12:E75" si="0">F12+G12+H12+I12</f>
        <v>3696</v>
      </c>
      <c r="F12" s="725">
        <f t="shared" ref="F12:L12" si="1">F13+F59+F63+F72+F96+F158+F160</f>
        <v>1032</v>
      </c>
      <c r="G12" s="725">
        <f t="shared" si="1"/>
        <v>800</v>
      </c>
      <c r="H12" s="725">
        <f t="shared" si="1"/>
        <v>950</v>
      </c>
      <c r="I12" s="725">
        <f t="shared" si="1"/>
        <v>914</v>
      </c>
      <c r="J12" s="725">
        <f t="shared" si="1"/>
        <v>3515.6000000000004</v>
      </c>
      <c r="K12" s="725">
        <f t="shared" si="1"/>
        <v>3867.1600000000008</v>
      </c>
      <c r="L12" s="724">
        <f t="shared" si="1"/>
        <v>4253.8760000000011</v>
      </c>
    </row>
    <row r="13" spans="1:12" x14ac:dyDescent="0.3">
      <c r="A13" s="723" t="s">
        <v>16</v>
      </c>
      <c r="B13" s="722"/>
      <c r="C13" s="721"/>
      <c r="D13" s="720" t="s">
        <v>17</v>
      </c>
      <c r="E13" s="698">
        <f t="shared" si="0"/>
        <v>3196</v>
      </c>
      <c r="F13" s="698">
        <f t="shared" ref="F13:L13" si="2">F14+F19</f>
        <v>532</v>
      </c>
      <c r="G13" s="698">
        <f t="shared" si="2"/>
        <v>800</v>
      </c>
      <c r="H13" s="698">
        <f t="shared" si="2"/>
        <v>950</v>
      </c>
      <c r="I13" s="698">
        <f t="shared" si="2"/>
        <v>914</v>
      </c>
      <c r="J13" s="698">
        <f t="shared" si="2"/>
        <v>3515.6000000000004</v>
      </c>
      <c r="K13" s="698">
        <f t="shared" si="2"/>
        <v>3867.1600000000008</v>
      </c>
      <c r="L13" s="719">
        <f t="shared" si="2"/>
        <v>4253.8760000000011</v>
      </c>
    </row>
    <row r="14" spans="1:12" hidden="1" x14ac:dyDescent="0.3">
      <c r="A14" s="669" t="s">
        <v>18</v>
      </c>
      <c r="B14" s="668"/>
      <c r="C14" s="667"/>
      <c r="D14" s="645" t="s">
        <v>19</v>
      </c>
      <c r="E14" s="698">
        <f t="shared" si="0"/>
        <v>0</v>
      </c>
      <c r="F14" s="548">
        <f t="shared" ref="F14:L15" si="3">F15</f>
        <v>0</v>
      </c>
      <c r="G14" s="548">
        <f t="shared" si="3"/>
        <v>0</v>
      </c>
      <c r="H14" s="548">
        <f t="shared" si="3"/>
        <v>0</v>
      </c>
      <c r="I14" s="548">
        <f t="shared" si="3"/>
        <v>0</v>
      </c>
      <c r="J14" s="548">
        <f t="shared" si="3"/>
        <v>0</v>
      </c>
      <c r="K14" s="548">
        <f t="shared" si="3"/>
        <v>0</v>
      </c>
      <c r="L14" s="718">
        <f t="shared" si="3"/>
        <v>0</v>
      </c>
    </row>
    <row r="15" spans="1:12" hidden="1" x14ac:dyDescent="0.3">
      <c r="A15" s="669" t="s">
        <v>21</v>
      </c>
      <c r="B15" s="668"/>
      <c r="C15" s="667"/>
      <c r="D15" s="652" t="s">
        <v>22</v>
      </c>
      <c r="E15" s="698">
        <f t="shared" si="0"/>
        <v>0</v>
      </c>
      <c r="F15" s="548">
        <f t="shared" si="3"/>
        <v>0</v>
      </c>
      <c r="G15" s="548">
        <f t="shared" si="3"/>
        <v>0</v>
      </c>
      <c r="H15" s="548">
        <f t="shared" si="3"/>
        <v>0</v>
      </c>
      <c r="I15" s="548">
        <f t="shared" si="3"/>
        <v>0</v>
      </c>
      <c r="J15" s="548">
        <f t="shared" si="3"/>
        <v>0</v>
      </c>
      <c r="K15" s="548">
        <f t="shared" si="3"/>
        <v>0</v>
      </c>
      <c r="L15" s="718">
        <f t="shared" si="3"/>
        <v>0</v>
      </c>
    </row>
    <row r="16" spans="1:12" hidden="1" x14ac:dyDescent="0.3">
      <c r="A16" s="646" t="s">
        <v>23</v>
      </c>
      <c r="B16" s="665"/>
      <c r="C16" s="665"/>
      <c r="D16" s="645" t="s">
        <v>24</v>
      </c>
      <c r="E16" s="698">
        <f t="shared" si="0"/>
        <v>0</v>
      </c>
      <c r="F16" s="548">
        <f t="shared" ref="F16:L16" si="4">F17+F18</f>
        <v>0</v>
      </c>
      <c r="G16" s="548">
        <f t="shared" si="4"/>
        <v>0</v>
      </c>
      <c r="H16" s="548">
        <f t="shared" si="4"/>
        <v>0</v>
      </c>
      <c r="I16" s="548">
        <f t="shared" si="4"/>
        <v>0</v>
      </c>
      <c r="J16" s="548">
        <f t="shared" si="4"/>
        <v>0</v>
      </c>
      <c r="K16" s="548">
        <f t="shared" si="4"/>
        <v>0</v>
      </c>
      <c r="L16" s="718">
        <f t="shared" si="4"/>
        <v>0</v>
      </c>
    </row>
    <row r="17" spans="1:12" hidden="1" x14ac:dyDescent="0.3">
      <c r="A17" s="669"/>
      <c r="B17" s="627" t="s">
        <v>25</v>
      </c>
      <c r="C17" s="660"/>
      <c r="D17" s="645" t="s">
        <v>26</v>
      </c>
      <c r="E17" s="698">
        <f t="shared" si="0"/>
        <v>0</v>
      </c>
      <c r="F17" s="548">
        <f t="shared" ref="F17:L18" si="5">F213</f>
        <v>0</v>
      </c>
      <c r="G17" s="548">
        <f t="shared" si="5"/>
        <v>0</v>
      </c>
      <c r="H17" s="548">
        <f t="shared" si="5"/>
        <v>0</v>
      </c>
      <c r="I17" s="548">
        <f t="shared" si="5"/>
        <v>0</v>
      </c>
      <c r="J17" s="548">
        <f t="shared" si="5"/>
        <v>0</v>
      </c>
      <c r="K17" s="548">
        <f t="shared" si="5"/>
        <v>0</v>
      </c>
      <c r="L17" s="718">
        <f t="shared" si="5"/>
        <v>0</v>
      </c>
    </row>
    <row r="18" spans="1:12" hidden="1" x14ac:dyDescent="0.3">
      <c r="A18" s="669"/>
      <c r="B18" s="627" t="s">
        <v>27</v>
      </c>
      <c r="C18" s="660"/>
      <c r="D18" s="645" t="s">
        <v>28</v>
      </c>
      <c r="E18" s="698">
        <f t="shared" si="0"/>
        <v>0</v>
      </c>
      <c r="F18" s="548">
        <f t="shared" si="5"/>
        <v>0</v>
      </c>
      <c r="G18" s="548">
        <f t="shared" si="5"/>
        <v>0</v>
      </c>
      <c r="H18" s="548">
        <f t="shared" si="5"/>
        <v>0</v>
      </c>
      <c r="I18" s="548">
        <f t="shared" si="5"/>
        <v>0</v>
      </c>
      <c r="J18" s="548">
        <f t="shared" si="5"/>
        <v>0</v>
      </c>
      <c r="K18" s="548">
        <f t="shared" si="5"/>
        <v>0</v>
      </c>
      <c r="L18" s="718">
        <f t="shared" si="5"/>
        <v>0</v>
      </c>
    </row>
    <row r="19" spans="1:12" x14ac:dyDescent="0.3">
      <c r="A19" s="646" t="s">
        <v>29</v>
      </c>
      <c r="B19" s="666"/>
      <c r="C19" s="627"/>
      <c r="D19" s="652" t="s">
        <v>30</v>
      </c>
      <c r="E19" s="698">
        <f t="shared" si="0"/>
        <v>3196</v>
      </c>
      <c r="F19" s="548">
        <f t="shared" ref="F19:L19" si="6">F20+F31</f>
        <v>532</v>
      </c>
      <c r="G19" s="548">
        <f t="shared" si="6"/>
        <v>800</v>
      </c>
      <c r="H19" s="548">
        <f t="shared" si="6"/>
        <v>950</v>
      </c>
      <c r="I19" s="548">
        <f t="shared" si="6"/>
        <v>914</v>
      </c>
      <c r="J19" s="548">
        <f t="shared" si="6"/>
        <v>3515.6000000000004</v>
      </c>
      <c r="K19" s="548">
        <f t="shared" si="6"/>
        <v>3867.1600000000008</v>
      </c>
      <c r="L19" s="631">
        <f t="shared" si="6"/>
        <v>4253.8760000000011</v>
      </c>
    </row>
    <row r="20" spans="1:12" ht="19.2" hidden="1" customHeight="1" x14ac:dyDescent="0.3">
      <c r="A20" s="646" t="s">
        <v>31</v>
      </c>
      <c r="B20" s="627"/>
      <c r="C20" s="650"/>
      <c r="D20" s="652" t="s">
        <v>32</v>
      </c>
      <c r="E20" s="698">
        <f t="shared" si="0"/>
        <v>0</v>
      </c>
      <c r="F20" s="548">
        <f t="shared" ref="F20:L20" si="7">F21+F29</f>
        <v>0</v>
      </c>
      <c r="G20" s="548">
        <f t="shared" si="7"/>
        <v>0</v>
      </c>
      <c r="H20" s="548">
        <f t="shared" si="7"/>
        <v>0</v>
      </c>
      <c r="I20" s="548">
        <f t="shared" si="7"/>
        <v>0</v>
      </c>
      <c r="J20" s="548">
        <f t="shared" si="7"/>
        <v>0</v>
      </c>
      <c r="K20" s="548">
        <f t="shared" si="7"/>
        <v>0</v>
      </c>
      <c r="L20" s="631">
        <f t="shared" si="7"/>
        <v>0</v>
      </c>
    </row>
    <row r="21" spans="1:12" ht="23.25" hidden="1" customHeight="1" x14ac:dyDescent="0.3">
      <c r="A21" s="646" t="s">
        <v>33</v>
      </c>
      <c r="B21" s="660"/>
      <c r="C21" s="650"/>
      <c r="D21" s="645" t="s">
        <v>34</v>
      </c>
      <c r="E21" s="698">
        <f t="shared" si="0"/>
        <v>0</v>
      </c>
      <c r="F21" s="548">
        <f t="shared" ref="F21:L21" si="8">F22+F24+F27+F28</f>
        <v>0</v>
      </c>
      <c r="G21" s="548">
        <f t="shared" si="8"/>
        <v>0</v>
      </c>
      <c r="H21" s="548">
        <f t="shared" si="8"/>
        <v>0</v>
      </c>
      <c r="I21" s="548">
        <f t="shared" si="8"/>
        <v>0</v>
      </c>
      <c r="J21" s="548">
        <f t="shared" si="8"/>
        <v>0</v>
      </c>
      <c r="K21" s="548">
        <f t="shared" si="8"/>
        <v>0</v>
      </c>
      <c r="L21" s="631">
        <f t="shared" si="8"/>
        <v>0</v>
      </c>
    </row>
    <row r="22" spans="1:12" ht="19.2" hidden="1" customHeight="1" x14ac:dyDescent="0.3">
      <c r="A22" s="661"/>
      <c r="B22" s="627" t="s">
        <v>35</v>
      </c>
      <c r="C22" s="660"/>
      <c r="D22" s="697" t="s">
        <v>36</v>
      </c>
      <c r="E22" s="698">
        <f t="shared" si="0"/>
        <v>0</v>
      </c>
      <c r="F22" s="548">
        <f t="shared" ref="F22:L22" si="9">F23</f>
        <v>0</v>
      </c>
      <c r="G22" s="548">
        <f t="shared" si="9"/>
        <v>0</v>
      </c>
      <c r="H22" s="548">
        <f t="shared" si="9"/>
        <v>0</v>
      </c>
      <c r="I22" s="548">
        <f t="shared" si="9"/>
        <v>0</v>
      </c>
      <c r="J22" s="548">
        <f t="shared" si="9"/>
        <v>0</v>
      </c>
      <c r="K22" s="548">
        <f t="shared" si="9"/>
        <v>0</v>
      </c>
      <c r="L22" s="631">
        <f t="shared" si="9"/>
        <v>0</v>
      </c>
    </row>
    <row r="23" spans="1:12" s="535" customFormat="1" ht="18" hidden="1" customHeight="1" x14ac:dyDescent="0.3">
      <c r="A23" s="653"/>
      <c r="B23" s="550"/>
      <c r="C23" s="696" t="s">
        <v>37</v>
      </c>
      <c r="D23" s="717" t="s">
        <v>38</v>
      </c>
      <c r="E23" s="698">
        <f t="shared" si="0"/>
        <v>0</v>
      </c>
      <c r="F23" s="619">
        <f t="shared" ref="F23:L23" si="10">F219</f>
        <v>0</v>
      </c>
      <c r="G23" s="619">
        <f t="shared" si="10"/>
        <v>0</v>
      </c>
      <c r="H23" s="619">
        <f t="shared" si="10"/>
        <v>0</v>
      </c>
      <c r="I23" s="619">
        <f t="shared" si="10"/>
        <v>0</v>
      </c>
      <c r="J23" s="619">
        <f t="shared" si="10"/>
        <v>0</v>
      </c>
      <c r="K23" s="619">
        <f t="shared" si="10"/>
        <v>0</v>
      </c>
      <c r="L23" s="618">
        <f t="shared" si="10"/>
        <v>0</v>
      </c>
    </row>
    <row r="24" spans="1:12" ht="19.2" hidden="1" customHeight="1" x14ac:dyDescent="0.3">
      <c r="A24" s="661"/>
      <c r="B24" s="627" t="s">
        <v>39</v>
      </c>
      <c r="C24" s="660"/>
      <c r="D24" s="645" t="s">
        <v>40</v>
      </c>
      <c r="E24" s="698">
        <f t="shared" si="0"/>
        <v>0</v>
      </c>
      <c r="F24" s="648">
        <f t="shared" ref="F24:L24" si="11">F25+F26</f>
        <v>0</v>
      </c>
      <c r="G24" s="648">
        <f t="shared" si="11"/>
        <v>0</v>
      </c>
      <c r="H24" s="648">
        <f t="shared" si="11"/>
        <v>0</v>
      </c>
      <c r="I24" s="648">
        <f t="shared" si="11"/>
        <v>0</v>
      </c>
      <c r="J24" s="648">
        <f t="shared" si="11"/>
        <v>0</v>
      </c>
      <c r="K24" s="648">
        <f t="shared" si="11"/>
        <v>0</v>
      </c>
      <c r="L24" s="647">
        <f t="shared" si="11"/>
        <v>0</v>
      </c>
    </row>
    <row r="25" spans="1:12" hidden="1" x14ac:dyDescent="0.3">
      <c r="A25" s="661"/>
      <c r="B25" s="627"/>
      <c r="C25" s="660" t="s">
        <v>41</v>
      </c>
      <c r="D25" s="645" t="s">
        <v>42</v>
      </c>
      <c r="E25" s="698">
        <f t="shared" si="0"/>
        <v>0</v>
      </c>
      <c r="F25" s="648">
        <f t="shared" ref="F25:L28" si="12">F221</f>
        <v>0</v>
      </c>
      <c r="G25" s="648">
        <f t="shared" si="12"/>
        <v>0</v>
      </c>
      <c r="H25" s="648">
        <f t="shared" si="12"/>
        <v>0</v>
      </c>
      <c r="I25" s="648">
        <f t="shared" si="12"/>
        <v>0</v>
      </c>
      <c r="J25" s="648">
        <f t="shared" si="12"/>
        <v>0</v>
      </c>
      <c r="K25" s="648">
        <f t="shared" si="12"/>
        <v>0</v>
      </c>
      <c r="L25" s="647">
        <f t="shared" si="12"/>
        <v>0</v>
      </c>
    </row>
    <row r="26" spans="1:12" s="535" customFormat="1" hidden="1" x14ac:dyDescent="0.3">
      <c r="A26" s="695"/>
      <c r="B26" s="550"/>
      <c r="C26" s="694" t="s">
        <v>44</v>
      </c>
      <c r="D26" s="717" t="s">
        <v>45</v>
      </c>
      <c r="E26" s="698">
        <f t="shared" si="0"/>
        <v>0</v>
      </c>
      <c r="F26" s="648">
        <f t="shared" si="12"/>
        <v>0</v>
      </c>
      <c r="G26" s="648">
        <f t="shared" si="12"/>
        <v>0</v>
      </c>
      <c r="H26" s="648">
        <f t="shared" si="12"/>
        <v>0</v>
      </c>
      <c r="I26" s="648">
        <f t="shared" si="12"/>
        <v>0</v>
      </c>
      <c r="J26" s="648">
        <f t="shared" si="12"/>
        <v>0</v>
      </c>
      <c r="K26" s="648">
        <f t="shared" si="12"/>
        <v>0</v>
      </c>
      <c r="L26" s="647">
        <f t="shared" si="12"/>
        <v>0</v>
      </c>
    </row>
    <row r="27" spans="1:12" hidden="1" x14ac:dyDescent="0.3">
      <c r="A27" s="646"/>
      <c r="B27" s="627" t="s">
        <v>46</v>
      </c>
      <c r="C27" s="660"/>
      <c r="D27" s="716" t="s">
        <v>47</v>
      </c>
      <c r="E27" s="698">
        <f t="shared" si="0"/>
        <v>0</v>
      </c>
      <c r="F27" s="648">
        <f t="shared" si="12"/>
        <v>0</v>
      </c>
      <c r="G27" s="648">
        <f t="shared" si="12"/>
        <v>0</v>
      </c>
      <c r="H27" s="648">
        <f t="shared" si="12"/>
        <v>0</v>
      </c>
      <c r="I27" s="648">
        <f t="shared" si="12"/>
        <v>0</v>
      </c>
      <c r="J27" s="648">
        <f t="shared" si="12"/>
        <v>0</v>
      </c>
      <c r="K27" s="648">
        <f t="shared" si="12"/>
        <v>0</v>
      </c>
      <c r="L27" s="647">
        <f t="shared" si="12"/>
        <v>0</v>
      </c>
    </row>
    <row r="28" spans="1:12" hidden="1" x14ac:dyDescent="0.3">
      <c r="A28" s="646"/>
      <c r="B28" s="627" t="s">
        <v>48</v>
      </c>
      <c r="C28" s="660"/>
      <c r="D28" s="716" t="s">
        <v>49</v>
      </c>
      <c r="E28" s="698">
        <f t="shared" si="0"/>
        <v>0</v>
      </c>
      <c r="F28" s="648">
        <f t="shared" si="12"/>
        <v>0</v>
      </c>
      <c r="G28" s="648">
        <f t="shared" si="12"/>
        <v>0</v>
      </c>
      <c r="H28" s="648">
        <f t="shared" si="12"/>
        <v>0</v>
      </c>
      <c r="I28" s="648">
        <f t="shared" si="12"/>
        <v>0</v>
      </c>
      <c r="J28" s="648">
        <f t="shared" si="12"/>
        <v>0</v>
      </c>
      <c r="K28" s="648">
        <f t="shared" si="12"/>
        <v>0</v>
      </c>
      <c r="L28" s="647">
        <f t="shared" si="12"/>
        <v>0</v>
      </c>
    </row>
    <row r="29" spans="1:12" hidden="1" x14ac:dyDescent="0.3">
      <c r="A29" s="646" t="s">
        <v>1206</v>
      </c>
      <c r="B29" s="627"/>
      <c r="C29" s="660"/>
      <c r="D29" s="652" t="s">
        <v>50</v>
      </c>
      <c r="E29" s="698">
        <f t="shared" si="0"/>
        <v>0</v>
      </c>
      <c r="F29" s="548">
        <f t="shared" ref="F29:L29" si="13">F30</f>
        <v>0</v>
      </c>
      <c r="G29" s="548">
        <f t="shared" si="13"/>
        <v>0</v>
      </c>
      <c r="H29" s="548">
        <f t="shared" si="13"/>
        <v>0</v>
      </c>
      <c r="I29" s="548">
        <f t="shared" si="13"/>
        <v>0</v>
      </c>
      <c r="J29" s="548">
        <f t="shared" si="13"/>
        <v>0</v>
      </c>
      <c r="K29" s="548">
        <f t="shared" si="13"/>
        <v>0</v>
      </c>
      <c r="L29" s="631">
        <f t="shared" si="13"/>
        <v>0</v>
      </c>
    </row>
    <row r="30" spans="1:12" hidden="1" x14ac:dyDescent="0.3">
      <c r="A30" s="646"/>
      <c r="B30" s="627" t="s">
        <v>51</v>
      </c>
      <c r="C30" s="660"/>
      <c r="D30" s="645" t="s">
        <v>52</v>
      </c>
      <c r="E30" s="698">
        <f t="shared" si="0"/>
        <v>0</v>
      </c>
      <c r="F30" s="548">
        <f t="shared" ref="F30:L30" si="14">F226</f>
        <v>0</v>
      </c>
      <c r="G30" s="548">
        <f t="shared" si="14"/>
        <v>0</v>
      </c>
      <c r="H30" s="548">
        <f t="shared" si="14"/>
        <v>0</v>
      </c>
      <c r="I30" s="548">
        <f t="shared" si="14"/>
        <v>0</v>
      </c>
      <c r="J30" s="548">
        <f t="shared" si="14"/>
        <v>0</v>
      </c>
      <c r="K30" s="548">
        <f t="shared" si="14"/>
        <v>0</v>
      </c>
      <c r="L30" s="631">
        <f t="shared" si="14"/>
        <v>0</v>
      </c>
    </row>
    <row r="31" spans="1:12" x14ac:dyDescent="0.3">
      <c r="A31" s="1240" t="s">
        <v>53</v>
      </c>
      <c r="B31" s="1241"/>
      <c r="C31" s="1241"/>
      <c r="D31" s="665" t="s">
        <v>54</v>
      </c>
      <c r="E31" s="698">
        <f t="shared" si="0"/>
        <v>3196</v>
      </c>
      <c r="F31" s="548">
        <f t="shared" ref="F31:L31" si="15">F32+F47+F49+F51+F54</f>
        <v>532</v>
      </c>
      <c r="G31" s="548">
        <f t="shared" si="15"/>
        <v>800</v>
      </c>
      <c r="H31" s="548">
        <f t="shared" si="15"/>
        <v>950</v>
      </c>
      <c r="I31" s="548">
        <f t="shared" si="15"/>
        <v>914</v>
      </c>
      <c r="J31" s="548">
        <f t="shared" si="15"/>
        <v>3515.6000000000004</v>
      </c>
      <c r="K31" s="548">
        <f t="shared" si="15"/>
        <v>3867.1600000000008</v>
      </c>
      <c r="L31" s="631">
        <f t="shared" si="15"/>
        <v>4253.8760000000011</v>
      </c>
    </row>
    <row r="32" spans="1:12" ht="54" customHeight="1" x14ac:dyDescent="0.3">
      <c r="A32" s="1256" t="s">
        <v>1224</v>
      </c>
      <c r="B32" s="1257"/>
      <c r="C32" s="1257"/>
      <c r="D32" s="626" t="s">
        <v>56</v>
      </c>
      <c r="E32" s="698">
        <f t="shared" si="0"/>
        <v>3196</v>
      </c>
      <c r="F32" s="548">
        <f t="shared" ref="F32:L32" si="16">SUM(F33:F46)</f>
        <v>532</v>
      </c>
      <c r="G32" s="548">
        <f t="shared" si="16"/>
        <v>800</v>
      </c>
      <c r="H32" s="548">
        <f t="shared" si="16"/>
        <v>950</v>
      </c>
      <c r="I32" s="548">
        <f t="shared" si="16"/>
        <v>914</v>
      </c>
      <c r="J32" s="548">
        <f t="shared" si="16"/>
        <v>3515.6000000000004</v>
      </c>
      <c r="K32" s="548">
        <f t="shared" si="16"/>
        <v>3867.1600000000008</v>
      </c>
      <c r="L32" s="631">
        <f t="shared" si="16"/>
        <v>4253.8760000000011</v>
      </c>
    </row>
    <row r="33" spans="1:12" ht="18" hidden="1" customHeight="1" x14ac:dyDescent="0.3">
      <c r="A33" s="661"/>
      <c r="B33" s="627" t="s">
        <v>57</v>
      </c>
      <c r="C33" s="660"/>
      <c r="D33" s="645" t="s">
        <v>58</v>
      </c>
      <c r="E33" s="698">
        <f t="shared" si="0"/>
        <v>0</v>
      </c>
      <c r="F33" s="548">
        <f t="shared" ref="F33:L46" si="17">F229</f>
        <v>0</v>
      </c>
      <c r="G33" s="548">
        <f t="shared" si="17"/>
        <v>0</v>
      </c>
      <c r="H33" s="548">
        <f t="shared" si="17"/>
        <v>0</v>
      </c>
      <c r="I33" s="548">
        <f t="shared" si="17"/>
        <v>0</v>
      </c>
      <c r="J33" s="548">
        <f t="shared" si="17"/>
        <v>0</v>
      </c>
      <c r="K33" s="548">
        <f t="shared" si="17"/>
        <v>0</v>
      </c>
      <c r="L33" s="631">
        <f t="shared" si="17"/>
        <v>0</v>
      </c>
    </row>
    <row r="34" spans="1:12" ht="18" customHeight="1" x14ac:dyDescent="0.3">
      <c r="A34" s="826"/>
      <c r="B34" s="827" t="s">
        <v>59</v>
      </c>
      <c r="C34" s="828"/>
      <c r="D34" s="829" t="s">
        <v>60</v>
      </c>
      <c r="E34" s="698">
        <f t="shared" si="0"/>
        <v>3196</v>
      </c>
      <c r="F34" s="548">
        <f t="shared" si="17"/>
        <v>532</v>
      </c>
      <c r="G34" s="548">
        <f t="shared" si="17"/>
        <v>800</v>
      </c>
      <c r="H34" s="548">
        <f t="shared" si="17"/>
        <v>950</v>
      </c>
      <c r="I34" s="548">
        <f t="shared" si="17"/>
        <v>914</v>
      </c>
      <c r="J34" s="548">
        <f t="shared" si="17"/>
        <v>3515.6000000000004</v>
      </c>
      <c r="K34" s="548">
        <f t="shared" si="17"/>
        <v>3867.1600000000008</v>
      </c>
      <c r="L34" s="631">
        <f t="shared" si="17"/>
        <v>4253.8760000000011</v>
      </c>
    </row>
    <row r="35" spans="1:12" ht="18" hidden="1" customHeight="1" x14ac:dyDescent="0.3">
      <c r="A35" s="661"/>
      <c r="B35" s="1258" t="s">
        <v>61</v>
      </c>
      <c r="C35" s="1258"/>
      <c r="D35" s="645" t="s">
        <v>62</v>
      </c>
      <c r="E35" s="698">
        <f t="shared" si="0"/>
        <v>0</v>
      </c>
      <c r="F35" s="548">
        <f t="shared" si="17"/>
        <v>0</v>
      </c>
      <c r="G35" s="548">
        <f t="shared" si="17"/>
        <v>0</v>
      </c>
      <c r="H35" s="548">
        <f t="shared" si="17"/>
        <v>0</v>
      </c>
      <c r="I35" s="548">
        <f t="shared" si="17"/>
        <v>0</v>
      </c>
      <c r="J35" s="548">
        <f t="shared" si="17"/>
        <v>0</v>
      </c>
      <c r="K35" s="548">
        <f t="shared" si="17"/>
        <v>0</v>
      </c>
      <c r="L35" s="631">
        <f t="shared" si="17"/>
        <v>0</v>
      </c>
    </row>
    <row r="36" spans="1:12" ht="18" hidden="1" customHeight="1" x14ac:dyDescent="0.3">
      <c r="A36" s="661"/>
      <c r="B36" s="627" t="s">
        <v>63</v>
      </c>
      <c r="C36" s="660"/>
      <c r="D36" s="645" t="s">
        <v>64</v>
      </c>
      <c r="E36" s="698">
        <f t="shared" si="0"/>
        <v>0</v>
      </c>
      <c r="F36" s="548">
        <f t="shared" si="17"/>
        <v>0</v>
      </c>
      <c r="G36" s="548">
        <f t="shared" si="17"/>
        <v>0</v>
      </c>
      <c r="H36" s="548">
        <f t="shared" si="17"/>
        <v>0</v>
      </c>
      <c r="I36" s="548">
        <f t="shared" si="17"/>
        <v>0</v>
      </c>
      <c r="J36" s="548">
        <f t="shared" si="17"/>
        <v>0</v>
      </c>
      <c r="K36" s="548">
        <f t="shared" si="17"/>
        <v>0</v>
      </c>
      <c r="L36" s="631">
        <f t="shared" si="17"/>
        <v>0</v>
      </c>
    </row>
    <row r="37" spans="1:12" ht="18" hidden="1" customHeight="1" x14ac:dyDescent="0.3">
      <c r="A37" s="688"/>
      <c r="B37" s="627" t="s">
        <v>65</v>
      </c>
      <c r="C37" s="660"/>
      <c r="D37" s="645" t="s">
        <v>66</v>
      </c>
      <c r="E37" s="698">
        <f t="shared" si="0"/>
        <v>0</v>
      </c>
      <c r="F37" s="548">
        <f t="shared" si="17"/>
        <v>0</v>
      </c>
      <c r="G37" s="548">
        <f t="shared" si="17"/>
        <v>0</v>
      </c>
      <c r="H37" s="548">
        <f t="shared" si="17"/>
        <v>0</v>
      </c>
      <c r="I37" s="548">
        <f t="shared" si="17"/>
        <v>0</v>
      </c>
      <c r="J37" s="548">
        <f t="shared" si="17"/>
        <v>0</v>
      </c>
      <c r="K37" s="548">
        <f t="shared" si="17"/>
        <v>0</v>
      </c>
      <c r="L37" s="631">
        <f t="shared" si="17"/>
        <v>0</v>
      </c>
    </row>
    <row r="38" spans="1:12" hidden="1" x14ac:dyDescent="0.3">
      <c r="A38" s="690"/>
      <c r="B38" s="1225" t="s">
        <v>67</v>
      </c>
      <c r="C38" s="1225"/>
      <c r="D38" s="645" t="s">
        <v>68</v>
      </c>
      <c r="E38" s="698">
        <f t="shared" si="0"/>
        <v>0</v>
      </c>
      <c r="F38" s="548">
        <f t="shared" si="17"/>
        <v>0</v>
      </c>
      <c r="G38" s="548">
        <f t="shared" si="17"/>
        <v>0</v>
      </c>
      <c r="H38" s="548">
        <f t="shared" si="17"/>
        <v>0</v>
      </c>
      <c r="I38" s="548">
        <f t="shared" si="17"/>
        <v>0</v>
      </c>
      <c r="J38" s="548">
        <f t="shared" si="17"/>
        <v>0</v>
      </c>
      <c r="K38" s="548">
        <f t="shared" si="17"/>
        <v>0</v>
      </c>
      <c r="L38" s="631">
        <f t="shared" si="17"/>
        <v>0</v>
      </c>
    </row>
    <row r="39" spans="1:12" hidden="1" x14ac:dyDescent="0.3">
      <c r="A39" s="690"/>
      <c r="B39" s="1224" t="s">
        <v>69</v>
      </c>
      <c r="C39" s="1224"/>
      <c r="D39" s="645" t="s">
        <v>70</v>
      </c>
      <c r="E39" s="698">
        <f t="shared" si="0"/>
        <v>0</v>
      </c>
      <c r="F39" s="548">
        <f t="shared" si="17"/>
        <v>0</v>
      </c>
      <c r="G39" s="548">
        <f t="shared" si="17"/>
        <v>0</v>
      </c>
      <c r="H39" s="548">
        <f t="shared" si="17"/>
        <v>0</v>
      </c>
      <c r="I39" s="548">
        <f t="shared" si="17"/>
        <v>0</v>
      </c>
      <c r="J39" s="548">
        <f t="shared" si="17"/>
        <v>0</v>
      </c>
      <c r="K39" s="548">
        <f t="shared" si="17"/>
        <v>0</v>
      </c>
      <c r="L39" s="631">
        <f t="shared" si="17"/>
        <v>0</v>
      </c>
    </row>
    <row r="40" spans="1:12" hidden="1" x14ac:dyDescent="0.3">
      <c r="A40" s="690"/>
      <c r="B40" s="1225" t="s">
        <v>71</v>
      </c>
      <c r="C40" s="1225"/>
      <c r="D40" s="645" t="s">
        <v>72</v>
      </c>
      <c r="E40" s="698">
        <f t="shared" si="0"/>
        <v>0</v>
      </c>
      <c r="F40" s="548">
        <f t="shared" si="17"/>
        <v>0</v>
      </c>
      <c r="G40" s="548">
        <f t="shared" si="17"/>
        <v>0</v>
      </c>
      <c r="H40" s="548">
        <f t="shared" si="17"/>
        <v>0</v>
      </c>
      <c r="I40" s="548">
        <f t="shared" si="17"/>
        <v>0</v>
      </c>
      <c r="J40" s="548">
        <f t="shared" si="17"/>
        <v>0</v>
      </c>
      <c r="K40" s="548">
        <f t="shared" si="17"/>
        <v>0</v>
      </c>
      <c r="L40" s="631">
        <f t="shared" si="17"/>
        <v>0</v>
      </c>
    </row>
    <row r="41" spans="1:12" hidden="1" x14ac:dyDescent="0.3">
      <c r="A41" s="690"/>
      <c r="B41" s="1259" t="s">
        <v>73</v>
      </c>
      <c r="C41" s="1259"/>
      <c r="D41" s="645" t="s">
        <v>74</v>
      </c>
      <c r="E41" s="698">
        <f t="shared" si="0"/>
        <v>0</v>
      </c>
      <c r="F41" s="548">
        <f t="shared" si="17"/>
        <v>0</v>
      </c>
      <c r="G41" s="548">
        <f t="shared" si="17"/>
        <v>0</v>
      </c>
      <c r="H41" s="548">
        <f t="shared" si="17"/>
        <v>0</v>
      </c>
      <c r="I41" s="548">
        <f t="shared" si="17"/>
        <v>0</v>
      </c>
      <c r="J41" s="548">
        <f t="shared" si="17"/>
        <v>0</v>
      </c>
      <c r="K41" s="548">
        <f t="shared" si="17"/>
        <v>0</v>
      </c>
      <c r="L41" s="631">
        <f t="shared" si="17"/>
        <v>0</v>
      </c>
    </row>
    <row r="42" spans="1:12" ht="24.75" hidden="1" customHeight="1" x14ac:dyDescent="0.3">
      <c r="A42" s="690"/>
      <c r="B42" s="1225" t="s">
        <v>75</v>
      </c>
      <c r="C42" s="1225"/>
      <c r="D42" s="645" t="s">
        <v>76</v>
      </c>
      <c r="E42" s="698">
        <f t="shared" si="0"/>
        <v>0</v>
      </c>
      <c r="F42" s="548">
        <f t="shared" si="17"/>
        <v>0</v>
      </c>
      <c r="G42" s="548">
        <f t="shared" si="17"/>
        <v>0</v>
      </c>
      <c r="H42" s="548">
        <f t="shared" si="17"/>
        <v>0</v>
      </c>
      <c r="I42" s="548">
        <f t="shared" si="17"/>
        <v>0</v>
      </c>
      <c r="J42" s="548">
        <f t="shared" si="17"/>
        <v>0</v>
      </c>
      <c r="K42" s="548">
        <f t="shared" si="17"/>
        <v>0</v>
      </c>
      <c r="L42" s="631">
        <f t="shared" si="17"/>
        <v>0</v>
      </c>
    </row>
    <row r="43" spans="1:12" hidden="1" x14ac:dyDescent="0.3">
      <c r="A43" s="690"/>
      <c r="B43" s="1224" t="s">
        <v>77</v>
      </c>
      <c r="C43" s="1224"/>
      <c r="D43" s="645" t="s">
        <v>78</v>
      </c>
      <c r="E43" s="698">
        <f t="shared" si="0"/>
        <v>0</v>
      </c>
      <c r="F43" s="548">
        <f t="shared" si="17"/>
        <v>0</v>
      </c>
      <c r="G43" s="548">
        <f t="shared" si="17"/>
        <v>0</v>
      </c>
      <c r="H43" s="548">
        <f t="shared" si="17"/>
        <v>0</v>
      </c>
      <c r="I43" s="548">
        <f t="shared" si="17"/>
        <v>0</v>
      </c>
      <c r="J43" s="548">
        <f t="shared" si="17"/>
        <v>0</v>
      </c>
      <c r="K43" s="548">
        <f t="shared" si="17"/>
        <v>0</v>
      </c>
      <c r="L43" s="631">
        <f t="shared" si="17"/>
        <v>0</v>
      </c>
    </row>
    <row r="44" spans="1:12" ht="35.25" hidden="1" customHeight="1" x14ac:dyDescent="0.3">
      <c r="A44" s="690"/>
      <c r="B44" s="1224" t="s">
        <v>79</v>
      </c>
      <c r="C44" s="1224"/>
      <c r="D44" s="645" t="s">
        <v>80</v>
      </c>
      <c r="E44" s="698">
        <f t="shared" si="0"/>
        <v>0</v>
      </c>
      <c r="F44" s="548">
        <f t="shared" si="17"/>
        <v>0</v>
      </c>
      <c r="G44" s="548">
        <f t="shared" si="17"/>
        <v>0</v>
      </c>
      <c r="H44" s="548">
        <f t="shared" si="17"/>
        <v>0</v>
      </c>
      <c r="I44" s="548">
        <f t="shared" si="17"/>
        <v>0</v>
      </c>
      <c r="J44" s="548">
        <f t="shared" si="17"/>
        <v>0</v>
      </c>
      <c r="K44" s="548">
        <f t="shared" si="17"/>
        <v>0</v>
      </c>
      <c r="L44" s="631">
        <f t="shared" si="17"/>
        <v>0</v>
      </c>
    </row>
    <row r="45" spans="1:12" hidden="1" x14ac:dyDescent="0.3">
      <c r="A45" s="690"/>
      <c r="B45" s="627" t="s">
        <v>81</v>
      </c>
      <c r="C45" s="660"/>
      <c r="D45" s="645" t="s">
        <v>82</v>
      </c>
      <c r="E45" s="698">
        <f t="shared" si="0"/>
        <v>0</v>
      </c>
      <c r="F45" s="548">
        <f t="shared" si="17"/>
        <v>0</v>
      </c>
      <c r="G45" s="548">
        <f t="shared" si="17"/>
        <v>0</v>
      </c>
      <c r="H45" s="548">
        <f t="shared" si="17"/>
        <v>0</v>
      </c>
      <c r="I45" s="548">
        <f t="shared" si="17"/>
        <v>0</v>
      </c>
      <c r="J45" s="548">
        <f t="shared" si="17"/>
        <v>0</v>
      </c>
      <c r="K45" s="548">
        <f t="shared" si="17"/>
        <v>0</v>
      </c>
      <c r="L45" s="631">
        <f t="shared" si="17"/>
        <v>0</v>
      </c>
    </row>
    <row r="46" spans="1:12" hidden="1" x14ac:dyDescent="0.3">
      <c r="A46" s="688"/>
      <c r="B46" s="627" t="s">
        <v>83</v>
      </c>
      <c r="C46" s="660"/>
      <c r="D46" s="626" t="s">
        <v>84</v>
      </c>
      <c r="E46" s="698">
        <f t="shared" si="0"/>
        <v>0</v>
      </c>
      <c r="F46" s="548">
        <f t="shared" si="17"/>
        <v>0</v>
      </c>
      <c r="G46" s="548">
        <f t="shared" si="17"/>
        <v>0</v>
      </c>
      <c r="H46" s="548">
        <f t="shared" si="17"/>
        <v>0</v>
      </c>
      <c r="I46" s="548">
        <f t="shared" si="17"/>
        <v>0</v>
      </c>
      <c r="J46" s="548">
        <f t="shared" si="17"/>
        <v>0</v>
      </c>
      <c r="K46" s="548">
        <f t="shared" si="17"/>
        <v>0</v>
      </c>
      <c r="L46" s="631">
        <f t="shared" si="17"/>
        <v>0</v>
      </c>
    </row>
    <row r="47" spans="1:12" hidden="1" x14ac:dyDescent="0.3">
      <c r="A47" s="661" t="s">
        <v>85</v>
      </c>
      <c r="B47" s="660"/>
      <c r="C47" s="689"/>
      <c r="D47" s="645" t="s">
        <v>86</v>
      </c>
      <c r="E47" s="698">
        <f t="shared" si="0"/>
        <v>0</v>
      </c>
      <c r="F47" s="548">
        <f t="shared" ref="F47:L47" si="18">F48</f>
        <v>0</v>
      </c>
      <c r="G47" s="548">
        <f t="shared" si="18"/>
        <v>0</v>
      </c>
      <c r="H47" s="548">
        <f t="shared" si="18"/>
        <v>0</v>
      </c>
      <c r="I47" s="548">
        <f t="shared" si="18"/>
        <v>0</v>
      </c>
      <c r="J47" s="548">
        <f t="shared" si="18"/>
        <v>0</v>
      </c>
      <c r="K47" s="548">
        <f t="shared" si="18"/>
        <v>0</v>
      </c>
      <c r="L47" s="631">
        <f t="shared" si="18"/>
        <v>0</v>
      </c>
    </row>
    <row r="48" spans="1:12" hidden="1" x14ac:dyDescent="0.3">
      <c r="A48" s="688"/>
      <c r="B48" s="627" t="s">
        <v>87</v>
      </c>
      <c r="C48" s="660"/>
      <c r="D48" s="645" t="s">
        <v>88</v>
      </c>
      <c r="E48" s="698">
        <f t="shared" si="0"/>
        <v>0</v>
      </c>
      <c r="F48" s="548">
        <f t="shared" ref="F48:L48" si="19">F244</f>
        <v>0</v>
      </c>
      <c r="G48" s="548">
        <f t="shared" si="19"/>
        <v>0</v>
      </c>
      <c r="H48" s="548">
        <f t="shared" si="19"/>
        <v>0</v>
      </c>
      <c r="I48" s="548">
        <f t="shared" si="19"/>
        <v>0</v>
      </c>
      <c r="J48" s="548">
        <f t="shared" si="19"/>
        <v>0</v>
      </c>
      <c r="K48" s="548">
        <f t="shared" si="19"/>
        <v>0</v>
      </c>
      <c r="L48" s="631">
        <f t="shared" si="19"/>
        <v>0</v>
      </c>
    </row>
    <row r="49" spans="1:12" hidden="1" x14ac:dyDescent="0.3">
      <c r="A49" s="661" t="s">
        <v>89</v>
      </c>
      <c r="B49" s="660"/>
      <c r="C49" s="627"/>
      <c r="D49" s="645" t="s">
        <v>90</v>
      </c>
      <c r="E49" s="698">
        <f t="shared" si="0"/>
        <v>0</v>
      </c>
      <c r="F49" s="548">
        <f t="shared" ref="F49:L49" si="20">F50</f>
        <v>0</v>
      </c>
      <c r="G49" s="548">
        <f t="shared" si="20"/>
        <v>0</v>
      </c>
      <c r="H49" s="548">
        <f t="shared" si="20"/>
        <v>0</v>
      </c>
      <c r="I49" s="548">
        <f t="shared" si="20"/>
        <v>0</v>
      </c>
      <c r="J49" s="548">
        <f t="shared" si="20"/>
        <v>0</v>
      </c>
      <c r="K49" s="548">
        <f t="shared" si="20"/>
        <v>0</v>
      </c>
      <c r="L49" s="631">
        <f t="shared" si="20"/>
        <v>0</v>
      </c>
    </row>
    <row r="50" spans="1:12" hidden="1" x14ac:dyDescent="0.3">
      <c r="A50" s="661"/>
      <c r="B50" s="627" t="s">
        <v>91</v>
      </c>
      <c r="C50" s="660"/>
      <c r="D50" s="645" t="s">
        <v>92</v>
      </c>
      <c r="E50" s="698">
        <f t="shared" si="0"/>
        <v>0</v>
      </c>
      <c r="F50" s="548">
        <f t="shared" ref="F50:L50" si="21">F246</f>
        <v>0</v>
      </c>
      <c r="G50" s="548">
        <f t="shared" si="21"/>
        <v>0</v>
      </c>
      <c r="H50" s="548">
        <f t="shared" si="21"/>
        <v>0</v>
      </c>
      <c r="I50" s="548">
        <f t="shared" si="21"/>
        <v>0</v>
      </c>
      <c r="J50" s="548">
        <f t="shared" si="21"/>
        <v>0</v>
      </c>
      <c r="K50" s="548">
        <f t="shared" si="21"/>
        <v>0</v>
      </c>
      <c r="L50" s="631">
        <f t="shared" si="21"/>
        <v>0</v>
      </c>
    </row>
    <row r="51" spans="1:12" hidden="1" x14ac:dyDescent="0.3">
      <c r="A51" s="661" t="s">
        <v>1223</v>
      </c>
      <c r="B51" s="660"/>
      <c r="C51" s="627"/>
      <c r="D51" s="645" t="s">
        <v>94</v>
      </c>
      <c r="E51" s="698">
        <f t="shared" si="0"/>
        <v>0</v>
      </c>
      <c r="F51" s="548">
        <f t="shared" ref="F51:L51" si="22">F52+F53</f>
        <v>0</v>
      </c>
      <c r="G51" s="548">
        <f t="shared" si="22"/>
        <v>0</v>
      </c>
      <c r="H51" s="548">
        <f t="shared" si="22"/>
        <v>0</v>
      </c>
      <c r="I51" s="548">
        <f t="shared" si="22"/>
        <v>0</v>
      </c>
      <c r="J51" s="548">
        <f t="shared" si="22"/>
        <v>0</v>
      </c>
      <c r="K51" s="548">
        <f t="shared" si="22"/>
        <v>0</v>
      </c>
      <c r="L51" s="631">
        <f t="shared" si="22"/>
        <v>0</v>
      </c>
    </row>
    <row r="52" spans="1:12" hidden="1" x14ac:dyDescent="0.3">
      <c r="A52" s="661"/>
      <c r="B52" s="660" t="s">
        <v>1204</v>
      </c>
      <c r="C52" s="627"/>
      <c r="D52" s="645" t="s">
        <v>1203</v>
      </c>
      <c r="E52" s="698">
        <f t="shared" si="0"/>
        <v>0</v>
      </c>
      <c r="F52" s="548">
        <f t="shared" ref="F52:L53" si="23">F248</f>
        <v>0</v>
      </c>
      <c r="G52" s="548">
        <f t="shared" si="23"/>
        <v>0</v>
      </c>
      <c r="H52" s="548">
        <f t="shared" si="23"/>
        <v>0</v>
      </c>
      <c r="I52" s="548">
        <f t="shared" si="23"/>
        <v>0</v>
      </c>
      <c r="J52" s="548">
        <f t="shared" si="23"/>
        <v>0</v>
      </c>
      <c r="K52" s="548">
        <f t="shared" si="23"/>
        <v>0</v>
      </c>
      <c r="L52" s="631">
        <f t="shared" si="23"/>
        <v>0</v>
      </c>
    </row>
    <row r="53" spans="1:12" hidden="1" x14ac:dyDescent="0.3">
      <c r="A53" s="661"/>
      <c r="B53" s="627" t="s">
        <v>95</v>
      </c>
      <c r="C53" s="660"/>
      <c r="D53" s="645" t="s">
        <v>96</v>
      </c>
      <c r="E53" s="698">
        <f t="shared" si="0"/>
        <v>0</v>
      </c>
      <c r="F53" s="548">
        <f t="shared" si="23"/>
        <v>0</v>
      </c>
      <c r="G53" s="548">
        <f t="shared" si="23"/>
        <v>0</v>
      </c>
      <c r="H53" s="548">
        <f t="shared" si="23"/>
        <v>0</v>
      </c>
      <c r="I53" s="548">
        <f t="shared" si="23"/>
        <v>0</v>
      </c>
      <c r="J53" s="548">
        <f t="shared" si="23"/>
        <v>0</v>
      </c>
      <c r="K53" s="548">
        <f t="shared" si="23"/>
        <v>0</v>
      </c>
      <c r="L53" s="631">
        <f t="shared" si="23"/>
        <v>0</v>
      </c>
    </row>
    <row r="54" spans="1:12" hidden="1" x14ac:dyDescent="0.3">
      <c r="A54" s="1256" t="s">
        <v>1222</v>
      </c>
      <c r="B54" s="1257"/>
      <c r="C54" s="1257"/>
      <c r="D54" s="645" t="s">
        <v>97</v>
      </c>
      <c r="E54" s="698">
        <f t="shared" si="0"/>
        <v>0</v>
      </c>
      <c r="F54" s="548">
        <f t="shared" ref="F54:L54" si="24">F55+F56+F57+F58</f>
        <v>0</v>
      </c>
      <c r="G54" s="548">
        <f t="shared" si="24"/>
        <v>0</v>
      </c>
      <c r="H54" s="548">
        <f t="shared" si="24"/>
        <v>0</v>
      </c>
      <c r="I54" s="548">
        <f t="shared" si="24"/>
        <v>0</v>
      </c>
      <c r="J54" s="548">
        <f t="shared" si="24"/>
        <v>0</v>
      </c>
      <c r="K54" s="548">
        <f t="shared" si="24"/>
        <v>0</v>
      </c>
      <c r="L54" s="631">
        <f t="shared" si="24"/>
        <v>0</v>
      </c>
    </row>
    <row r="55" spans="1:12" hidden="1" x14ac:dyDescent="0.3">
      <c r="A55" s="646"/>
      <c r="B55" s="627" t="s">
        <v>1202</v>
      </c>
      <c r="C55" s="660"/>
      <c r="D55" s="645" t="s">
        <v>99</v>
      </c>
      <c r="E55" s="698">
        <f t="shared" si="0"/>
        <v>0</v>
      </c>
      <c r="F55" s="648">
        <f t="shared" ref="F55:L56" si="25">F251</f>
        <v>0</v>
      </c>
      <c r="G55" s="648">
        <f t="shared" si="25"/>
        <v>0</v>
      </c>
      <c r="H55" s="648">
        <f t="shared" si="25"/>
        <v>0</v>
      </c>
      <c r="I55" s="648">
        <f t="shared" si="25"/>
        <v>0</v>
      </c>
      <c r="J55" s="648">
        <f t="shared" si="25"/>
        <v>0</v>
      </c>
      <c r="K55" s="648">
        <f t="shared" si="25"/>
        <v>0</v>
      </c>
      <c r="L55" s="647">
        <f t="shared" si="25"/>
        <v>0</v>
      </c>
    </row>
    <row r="56" spans="1:12" hidden="1" x14ac:dyDescent="0.3">
      <c r="A56" s="646"/>
      <c r="B56" s="1224" t="s">
        <v>100</v>
      </c>
      <c r="C56" s="1224"/>
      <c r="D56" s="645" t="s">
        <v>101</v>
      </c>
      <c r="E56" s="698">
        <f t="shared" si="0"/>
        <v>0</v>
      </c>
      <c r="F56" s="548">
        <f t="shared" si="25"/>
        <v>0</v>
      </c>
      <c r="G56" s="548">
        <f t="shared" si="25"/>
        <v>0</v>
      </c>
      <c r="H56" s="548">
        <f t="shared" si="25"/>
        <v>0</v>
      </c>
      <c r="I56" s="548">
        <f t="shared" si="25"/>
        <v>0</v>
      </c>
      <c r="J56" s="548">
        <f t="shared" si="25"/>
        <v>0</v>
      </c>
      <c r="K56" s="548">
        <f t="shared" si="25"/>
        <v>0</v>
      </c>
      <c r="L56" s="631">
        <f t="shared" si="25"/>
        <v>0</v>
      </c>
    </row>
    <row r="57" spans="1:12" hidden="1" x14ac:dyDescent="0.3">
      <c r="A57" s="646"/>
      <c r="B57" s="627" t="s">
        <v>102</v>
      </c>
      <c r="C57" s="660"/>
      <c r="D57" s="645" t="s">
        <v>103</v>
      </c>
      <c r="E57" s="698">
        <f t="shared" si="0"/>
        <v>0</v>
      </c>
      <c r="F57" s="548">
        <f t="shared" ref="F57:L57" si="26">F276</f>
        <v>0</v>
      </c>
      <c r="G57" s="548">
        <f t="shared" si="26"/>
        <v>0</v>
      </c>
      <c r="H57" s="548">
        <f t="shared" si="26"/>
        <v>0</v>
      </c>
      <c r="I57" s="548">
        <f t="shared" si="26"/>
        <v>0</v>
      </c>
      <c r="J57" s="548">
        <f t="shared" si="26"/>
        <v>0</v>
      </c>
      <c r="K57" s="548">
        <f t="shared" si="26"/>
        <v>0</v>
      </c>
      <c r="L57" s="631">
        <f t="shared" si="26"/>
        <v>0</v>
      </c>
    </row>
    <row r="58" spans="1:12" hidden="1" x14ac:dyDescent="0.3">
      <c r="A58" s="646"/>
      <c r="B58" s="627" t="s">
        <v>104</v>
      </c>
      <c r="C58" s="660"/>
      <c r="D58" s="645" t="s">
        <v>105</v>
      </c>
      <c r="E58" s="698">
        <f t="shared" si="0"/>
        <v>0</v>
      </c>
      <c r="F58" s="548">
        <f t="shared" ref="F58:L58" si="27">F253</f>
        <v>0</v>
      </c>
      <c r="G58" s="548">
        <f t="shared" si="27"/>
        <v>0</v>
      </c>
      <c r="H58" s="548">
        <f t="shared" si="27"/>
        <v>0</v>
      </c>
      <c r="I58" s="548">
        <f t="shared" si="27"/>
        <v>0</v>
      </c>
      <c r="J58" s="548">
        <f t="shared" si="27"/>
        <v>0</v>
      </c>
      <c r="K58" s="548">
        <f t="shared" si="27"/>
        <v>0</v>
      </c>
      <c r="L58" s="631">
        <f t="shared" si="27"/>
        <v>0</v>
      </c>
    </row>
    <row r="59" spans="1:12" hidden="1" x14ac:dyDescent="0.3">
      <c r="A59" s="661" t="s">
        <v>106</v>
      </c>
      <c r="B59" s="548"/>
      <c r="C59" s="663"/>
      <c r="D59" s="652" t="s">
        <v>107</v>
      </c>
      <c r="E59" s="698">
        <f t="shared" si="0"/>
        <v>0</v>
      </c>
      <c r="F59" s="548">
        <f t="shared" ref="F59:L59" si="28">F60</f>
        <v>0</v>
      </c>
      <c r="G59" s="548">
        <f t="shared" si="28"/>
        <v>0</v>
      </c>
      <c r="H59" s="548">
        <f t="shared" si="28"/>
        <v>0</v>
      </c>
      <c r="I59" s="548">
        <f t="shared" si="28"/>
        <v>0</v>
      </c>
      <c r="J59" s="548">
        <f t="shared" si="28"/>
        <v>0</v>
      </c>
      <c r="K59" s="548">
        <f t="shared" si="28"/>
        <v>0</v>
      </c>
      <c r="L59" s="631">
        <f t="shared" si="28"/>
        <v>0</v>
      </c>
    </row>
    <row r="60" spans="1:12" ht="18.600000000000001" hidden="1" customHeight="1" x14ac:dyDescent="0.3">
      <c r="A60" s="661" t="s">
        <v>108</v>
      </c>
      <c r="B60" s="660"/>
      <c r="C60" s="627"/>
      <c r="D60" s="645" t="s">
        <v>109</v>
      </c>
      <c r="E60" s="698">
        <f t="shared" si="0"/>
        <v>0</v>
      </c>
      <c r="F60" s="548">
        <f t="shared" ref="F60:L60" si="29">F61+F62</f>
        <v>0</v>
      </c>
      <c r="G60" s="548">
        <f t="shared" si="29"/>
        <v>0</v>
      </c>
      <c r="H60" s="548">
        <f t="shared" si="29"/>
        <v>0</v>
      </c>
      <c r="I60" s="548">
        <f t="shared" si="29"/>
        <v>0</v>
      </c>
      <c r="J60" s="548">
        <f t="shared" si="29"/>
        <v>0</v>
      </c>
      <c r="K60" s="548">
        <f t="shared" si="29"/>
        <v>0</v>
      </c>
      <c r="L60" s="631">
        <f t="shared" si="29"/>
        <v>0</v>
      </c>
    </row>
    <row r="61" spans="1:12" ht="18.600000000000001" hidden="1" customHeight="1" x14ac:dyDescent="0.3">
      <c r="A61" s="661"/>
      <c r="B61" s="627" t="s">
        <v>110</v>
      </c>
      <c r="C61" s="660"/>
      <c r="D61" s="645" t="s">
        <v>111</v>
      </c>
      <c r="E61" s="698">
        <f t="shared" si="0"/>
        <v>0</v>
      </c>
      <c r="F61" s="548">
        <f t="shared" ref="F61:L62" si="30">F279</f>
        <v>0</v>
      </c>
      <c r="G61" s="548">
        <f t="shared" si="30"/>
        <v>0</v>
      </c>
      <c r="H61" s="548">
        <f t="shared" si="30"/>
        <v>0</v>
      </c>
      <c r="I61" s="548">
        <f t="shared" si="30"/>
        <v>0</v>
      </c>
      <c r="J61" s="548">
        <f t="shared" si="30"/>
        <v>0</v>
      </c>
      <c r="K61" s="548">
        <f t="shared" si="30"/>
        <v>0</v>
      </c>
      <c r="L61" s="631">
        <f t="shared" si="30"/>
        <v>0</v>
      </c>
    </row>
    <row r="62" spans="1:12" ht="18.600000000000001" hidden="1" customHeight="1" x14ac:dyDescent="0.3">
      <c r="A62" s="661"/>
      <c r="B62" s="627" t="s">
        <v>112</v>
      </c>
      <c r="C62" s="660"/>
      <c r="D62" s="645" t="s">
        <v>113</v>
      </c>
      <c r="E62" s="698">
        <f t="shared" si="0"/>
        <v>0</v>
      </c>
      <c r="F62" s="548">
        <f t="shared" si="30"/>
        <v>0</v>
      </c>
      <c r="G62" s="548">
        <f t="shared" si="30"/>
        <v>0</v>
      </c>
      <c r="H62" s="548">
        <f t="shared" si="30"/>
        <v>0</v>
      </c>
      <c r="I62" s="548">
        <f t="shared" si="30"/>
        <v>0</v>
      </c>
      <c r="J62" s="548">
        <f t="shared" si="30"/>
        <v>0</v>
      </c>
      <c r="K62" s="548">
        <f t="shared" si="30"/>
        <v>0</v>
      </c>
      <c r="L62" s="631">
        <f t="shared" si="30"/>
        <v>0</v>
      </c>
    </row>
    <row r="63" spans="1:12" s="535" customFormat="1" x14ac:dyDescent="0.3">
      <c r="A63" s="653" t="s">
        <v>114</v>
      </c>
      <c r="B63" s="659"/>
      <c r="C63" s="658"/>
      <c r="D63" s="657" t="s">
        <v>115</v>
      </c>
      <c r="E63" s="698">
        <f t="shared" si="0"/>
        <v>500</v>
      </c>
      <c r="F63" s="619">
        <f t="shared" ref="F63:L63" si="31">F64+F69</f>
        <v>500</v>
      </c>
      <c r="G63" s="619">
        <f t="shared" si="31"/>
        <v>0</v>
      </c>
      <c r="H63" s="619">
        <f t="shared" si="31"/>
        <v>0</v>
      </c>
      <c r="I63" s="619">
        <f t="shared" si="31"/>
        <v>0</v>
      </c>
      <c r="J63" s="619">
        <f t="shared" si="31"/>
        <v>0</v>
      </c>
      <c r="K63" s="619">
        <f t="shared" si="31"/>
        <v>0</v>
      </c>
      <c r="L63" s="618">
        <f t="shared" si="31"/>
        <v>0</v>
      </c>
    </row>
    <row r="64" spans="1:12" s="535" customFormat="1" x14ac:dyDescent="0.3">
      <c r="A64" s="1250" t="s">
        <v>116</v>
      </c>
      <c r="B64" s="1251"/>
      <c r="C64" s="1251"/>
      <c r="D64" s="645" t="s">
        <v>117</v>
      </c>
      <c r="E64" s="698">
        <f t="shared" si="0"/>
        <v>500</v>
      </c>
      <c r="F64" s="619">
        <f t="shared" ref="F64:L64" si="32">F65+F68</f>
        <v>500</v>
      </c>
      <c r="G64" s="619">
        <f t="shared" si="32"/>
        <v>0</v>
      </c>
      <c r="H64" s="619">
        <f t="shared" si="32"/>
        <v>0</v>
      </c>
      <c r="I64" s="619">
        <f t="shared" si="32"/>
        <v>0</v>
      </c>
      <c r="J64" s="619">
        <f t="shared" si="32"/>
        <v>0</v>
      </c>
      <c r="K64" s="619">
        <f t="shared" si="32"/>
        <v>0</v>
      </c>
      <c r="L64" s="618">
        <f t="shared" si="32"/>
        <v>0</v>
      </c>
    </row>
    <row r="65" spans="1:12" s="535" customFormat="1" x14ac:dyDescent="0.3">
      <c r="A65" s="656"/>
      <c r="B65" s="1252" t="s">
        <v>118</v>
      </c>
      <c r="C65" s="1252"/>
      <c r="D65" s="645" t="s">
        <v>119</v>
      </c>
      <c r="E65" s="698">
        <f t="shared" si="0"/>
        <v>500</v>
      </c>
      <c r="F65" s="613">
        <f t="shared" ref="F65:L65" si="33">F66+F67</f>
        <v>500</v>
      </c>
      <c r="G65" s="613">
        <f t="shared" si="33"/>
        <v>0</v>
      </c>
      <c r="H65" s="613">
        <f t="shared" si="33"/>
        <v>0</v>
      </c>
      <c r="I65" s="613">
        <f t="shared" si="33"/>
        <v>0</v>
      </c>
      <c r="J65" s="613">
        <f t="shared" si="33"/>
        <v>0</v>
      </c>
      <c r="K65" s="613">
        <f t="shared" si="33"/>
        <v>0</v>
      </c>
      <c r="L65" s="612">
        <f t="shared" si="33"/>
        <v>0</v>
      </c>
    </row>
    <row r="66" spans="1:12" s="535" customFormat="1" ht="31.2" x14ac:dyDescent="0.3">
      <c r="A66" s="830"/>
      <c r="B66" s="831"/>
      <c r="C66" s="832" t="s">
        <v>120</v>
      </c>
      <c r="D66" s="829" t="s">
        <v>121</v>
      </c>
      <c r="E66" s="698">
        <f t="shared" si="0"/>
        <v>500</v>
      </c>
      <c r="F66" s="613">
        <f t="shared" ref="F66:L66" si="34">F257</f>
        <v>500</v>
      </c>
      <c r="G66" s="613">
        <f t="shared" si="34"/>
        <v>0</v>
      </c>
      <c r="H66" s="613">
        <f t="shared" si="34"/>
        <v>0</v>
      </c>
      <c r="I66" s="613">
        <f t="shared" si="34"/>
        <v>0</v>
      </c>
      <c r="J66" s="613">
        <f t="shared" si="34"/>
        <v>0</v>
      </c>
      <c r="K66" s="613">
        <f t="shared" si="34"/>
        <v>0</v>
      </c>
      <c r="L66" s="612">
        <f t="shared" si="34"/>
        <v>0</v>
      </c>
    </row>
    <row r="67" spans="1:12" s="535" customFormat="1" hidden="1" x14ac:dyDescent="0.3">
      <c r="A67" s="656"/>
      <c r="B67" s="655"/>
      <c r="C67" s="654" t="s">
        <v>122</v>
      </c>
      <c r="D67" s="645" t="s">
        <v>123</v>
      </c>
      <c r="E67" s="698">
        <f t="shared" si="0"/>
        <v>0</v>
      </c>
      <c r="F67" s="613">
        <f t="shared" ref="F67:L68" si="35">F284</f>
        <v>0</v>
      </c>
      <c r="G67" s="613">
        <f t="shared" si="35"/>
        <v>0</v>
      </c>
      <c r="H67" s="613">
        <f t="shared" si="35"/>
        <v>0</v>
      </c>
      <c r="I67" s="613">
        <f t="shared" si="35"/>
        <v>0</v>
      </c>
      <c r="J67" s="613">
        <f t="shared" si="35"/>
        <v>0</v>
      </c>
      <c r="K67" s="613">
        <f t="shared" si="35"/>
        <v>0</v>
      </c>
      <c r="L67" s="612">
        <f t="shared" si="35"/>
        <v>0</v>
      </c>
    </row>
    <row r="68" spans="1:12" s="535" customFormat="1" hidden="1" x14ac:dyDescent="0.3">
      <c r="A68" s="653"/>
      <c r="B68" s="1225" t="s">
        <v>124</v>
      </c>
      <c r="C68" s="1225"/>
      <c r="D68" s="549" t="s">
        <v>125</v>
      </c>
      <c r="E68" s="698">
        <f t="shared" si="0"/>
        <v>0</v>
      </c>
      <c r="F68" s="619">
        <f t="shared" si="35"/>
        <v>0</v>
      </c>
      <c r="G68" s="619">
        <f t="shared" si="35"/>
        <v>0</v>
      </c>
      <c r="H68" s="619">
        <f t="shared" si="35"/>
        <v>0</v>
      </c>
      <c r="I68" s="619">
        <f t="shared" si="35"/>
        <v>0</v>
      </c>
      <c r="J68" s="619">
        <f t="shared" si="35"/>
        <v>0</v>
      </c>
      <c r="K68" s="619">
        <f t="shared" si="35"/>
        <v>0</v>
      </c>
      <c r="L68" s="618">
        <f t="shared" si="35"/>
        <v>0</v>
      </c>
    </row>
    <row r="69" spans="1:12" s="535" customFormat="1" hidden="1" x14ac:dyDescent="0.3">
      <c r="A69" s="653" t="s">
        <v>1201</v>
      </c>
      <c r="B69" s="681"/>
      <c r="C69" s="654"/>
      <c r="D69" s="645" t="s">
        <v>127</v>
      </c>
      <c r="E69" s="698">
        <f t="shared" si="0"/>
        <v>0</v>
      </c>
      <c r="F69" s="619">
        <f t="shared" ref="F69:L69" si="36">F70+F71</f>
        <v>0</v>
      </c>
      <c r="G69" s="619">
        <f t="shared" si="36"/>
        <v>0</v>
      </c>
      <c r="H69" s="619">
        <f t="shared" si="36"/>
        <v>0</v>
      </c>
      <c r="I69" s="619">
        <f t="shared" si="36"/>
        <v>0</v>
      </c>
      <c r="J69" s="619">
        <f t="shared" si="36"/>
        <v>0</v>
      </c>
      <c r="K69" s="619">
        <f t="shared" si="36"/>
        <v>0</v>
      </c>
      <c r="L69" s="618">
        <f t="shared" si="36"/>
        <v>0</v>
      </c>
    </row>
    <row r="70" spans="1:12" s="535" customFormat="1" ht="23.25" hidden="1" customHeight="1" x14ac:dyDescent="0.3">
      <c r="A70" s="653"/>
      <c r="B70" s="1225" t="s">
        <v>130</v>
      </c>
      <c r="C70" s="1225"/>
      <c r="D70" s="549" t="s">
        <v>131</v>
      </c>
      <c r="E70" s="698">
        <f t="shared" si="0"/>
        <v>0</v>
      </c>
      <c r="F70" s="613">
        <f t="shared" ref="F70:L71" si="37">F259</f>
        <v>0</v>
      </c>
      <c r="G70" s="613">
        <f t="shared" si="37"/>
        <v>0</v>
      </c>
      <c r="H70" s="613">
        <f t="shared" si="37"/>
        <v>0</v>
      </c>
      <c r="I70" s="613">
        <f t="shared" si="37"/>
        <v>0</v>
      </c>
      <c r="J70" s="613">
        <f t="shared" si="37"/>
        <v>0</v>
      </c>
      <c r="K70" s="613">
        <f t="shared" si="37"/>
        <v>0</v>
      </c>
      <c r="L70" s="612">
        <f t="shared" si="37"/>
        <v>0</v>
      </c>
    </row>
    <row r="71" spans="1:12" s="535" customFormat="1" hidden="1" x14ac:dyDescent="0.3">
      <c r="A71" s="653"/>
      <c r="B71" s="1234" t="s">
        <v>1200</v>
      </c>
      <c r="C71" s="1253"/>
      <c r="D71" s="549" t="s">
        <v>1199</v>
      </c>
      <c r="E71" s="698">
        <f t="shared" si="0"/>
        <v>0</v>
      </c>
      <c r="F71" s="613">
        <f t="shared" si="37"/>
        <v>0</v>
      </c>
      <c r="G71" s="613">
        <f t="shared" si="37"/>
        <v>0</v>
      </c>
      <c r="H71" s="613">
        <f t="shared" si="37"/>
        <v>0</v>
      </c>
      <c r="I71" s="613">
        <f t="shared" si="37"/>
        <v>0</v>
      </c>
      <c r="J71" s="613">
        <f t="shared" si="37"/>
        <v>0</v>
      </c>
      <c r="K71" s="613">
        <f t="shared" si="37"/>
        <v>0</v>
      </c>
      <c r="L71" s="612">
        <f t="shared" si="37"/>
        <v>0</v>
      </c>
    </row>
    <row r="72" spans="1:12" hidden="1" x14ac:dyDescent="0.3">
      <c r="A72" s="646" t="s">
        <v>132</v>
      </c>
      <c r="B72" s="627"/>
      <c r="C72" s="627"/>
      <c r="D72" s="652" t="s">
        <v>133</v>
      </c>
      <c r="E72" s="698">
        <f t="shared" si="0"/>
        <v>0</v>
      </c>
      <c r="F72" s="548">
        <f t="shared" ref="F72:L72" si="38">F73</f>
        <v>0</v>
      </c>
      <c r="G72" s="548">
        <f t="shared" si="38"/>
        <v>0</v>
      </c>
      <c r="H72" s="548">
        <f t="shared" si="38"/>
        <v>0</v>
      </c>
      <c r="I72" s="548">
        <f t="shared" si="38"/>
        <v>0</v>
      </c>
      <c r="J72" s="548">
        <f t="shared" si="38"/>
        <v>0</v>
      </c>
      <c r="K72" s="548">
        <f t="shared" si="38"/>
        <v>0</v>
      </c>
      <c r="L72" s="631">
        <f t="shared" si="38"/>
        <v>0</v>
      </c>
    </row>
    <row r="73" spans="1:12" hidden="1" x14ac:dyDescent="0.3">
      <c r="A73" s="1240" t="s">
        <v>134</v>
      </c>
      <c r="B73" s="1241"/>
      <c r="C73" s="1241"/>
      <c r="D73" s="652" t="s">
        <v>135</v>
      </c>
      <c r="E73" s="698">
        <f t="shared" si="0"/>
        <v>0</v>
      </c>
      <c r="F73" s="548">
        <f t="shared" ref="F73:L73" si="39">F74+F80</f>
        <v>0</v>
      </c>
      <c r="G73" s="548">
        <f t="shared" si="39"/>
        <v>0</v>
      </c>
      <c r="H73" s="548">
        <f t="shared" si="39"/>
        <v>0</v>
      </c>
      <c r="I73" s="548">
        <f t="shared" si="39"/>
        <v>0</v>
      </c>
      <c r="J73" s="548">
        <f t="shared" si="39"/>
        <v>0</v>
      </c>
      <c r="K73" s="548">
        <f t="shared" si="39"/>
        <v>0</v>
      </c>
      <c r="L73" s="631">
        <f t="shared" si="39"/>
        <v>0</v>
      </c>
    </row>
    <row r="74" spans="1:12" hidden="1" x14ac:dyDescent="0.3">
      <c r="A74" s="1267" t="s">
        <v>1221</v>
      </c>
      <c r="B74" s="1268"/>
      <c r="C74" s="1268"/>
      <c r="D74" s="645" t="s">
        <v>137</v>
      </c>
      <c r="E74" s="698">
        <f t="shared" si="0"/>
        <v>0</v>
      </c>
      <c r="F74" s="548">
        <f t="shared" ref="F74:L74" si="40">F75+F76+F77+F78+F79</f>
        <v>0</v>
      </c>
      <c r="G74" s="548">
        <f t="shared" si="40"/>
        <v>0</v>
      </c>
      <c r="H74" s="548">
        <f t="shared" si="40"/>
        <v>0</v>
      </c>
      <c r="I74" s="548">
        <f t="shared" si="40"/>
        <v>0</v>
      </c>
      <c r="J74" s="548">
        <f t="shared" si="40"/>
        <v>0</v>
      </c>
      <c r="K74" s="548">
        <f t="shared" si="40"/>
        <v>0</v>
      </c>
      <c r="L74" s="631">
        <f t="shared" si="40"/>
        <v>0</v>
      </c>
    </row>
    <row r="75" spans="1:12" hidden="1" x14ac:dyDescent="0.3">
      <c r="A75" s="646"/>
      <c r="B75" s="627" t="s">
        <v>138</v>
      </c>
      <c r="C75" s="627"/>
      <c r="D75" s="645" t="s">
        <v>139</v>
      </c>
      <c r="E75" s="698">
        <f t="shared" si="0"/>
        <v>0</v>
      </c>
      <c r="F75" s="548">
        <f t="shared" ref="F75:L75" si="41">F264</f>
        <v>0</v>
      </c>
      <c r="G75" s="548">
        <f t="shared" si="41"/>
        <v>0</v>
      </c>
      <c r="H75" s="548">
        <f t="shared" si="41"/>
        <v>0</v>
      </c>
      <c r="I75" s="548">
        <f t="shared" si="41"/>
        <v>0</v>
      </c>
      <c r="J75" s="548">
        <f t="shared" si="41"/>
        <v>0</v>
      </c>
      <c r="K75" s="548">
        <f t="shared" si="41"/>
        <v>0</v>
      </c>
      <c r="L75" s="631">
        <f t="shared" si="41"/>
        <v>0</v>
      </c>
    </row>
    <row r="76" spans="1:12" ht="40.950000000000003" hidden="1" customHeight="1" x14ac:dyDescent="0.3">
      <c r="A76" s="646"/>
      <c r="B76" s="1242" t="s">
        <v>1193</v>
      </c>
      <c r="C76" s="1242"/>
      <c r="D76" s="645" t="s">
        <v>141</v>
      </c>
      <c r="E76" s="698">
        <f t="shared" ref="E76:E139" si="42">F76+G76+H76+I76</f>
        <v>0</v>
      </c>
      <c r="F76" s="548">
        <f t="shared" ref="F76:L76" si="43">F289</f>
        <v>0</v>
      </c>
      <c r="G76" s="548">
        <f t="shared" si="43"/>
        <v>0</v>
      </c>
      <c r="H76" s="548">
        <f t="shared" si="43"/>
        <v>0</v>
      </c>
      <c r="I76" s="548">
        <f t="shared" si="43"/>
        <v>0</v>
      </c>
      <c r="J76" s="548">
        <f t="shared" si="43"/>
        <v>0</v>
      </c>
      <c r="K76" s="548">
        <f t="shared" si="43"/>
        <v>0</v>
      </c>
      <c r="L76" s="631">
        <f t="shared" si="43"/>
        <v>0</v>
      </c>
    </row>
    <row r="77" spans="1:12" ht="31.5" hidden="1" customHeight="1" x14ac:dyDescent="0.3">
      <c r="A77" s="646"/>
      <c r="B77" s="1242" t="s">
        <v>142</v>
      </c>
      <c r="C77" s="1242"/>
      <c r="D77" s="645" t="s">
        <v>143</v>
      </c>
      <c r="E77" s="698">
        <f t="shared" si="42"/>
        <v>0</v>
      </c>
      <c r="F77" s="548">
        <f t="shared" ref="F77:L77" si="44">F265</f>
        <v>0</v>
      </c>
      <c r="G77" s="548">
        <f t="shared" si="44"/>
        <v>0</v>
      </c>
      <c r="H77" s="548">
        <f t="shared" si="44"/>
        <v>0</v>
      </c>
      <c r="I77" s="548">
        <f t="shared" si="44"/>
        <v>0</v>
      </c>
      <c r="J77" s="548">
        <f t="shared" si="44"/>
        <v>0</v>
      </c>
      <c r="K77" s="548">
        <f t="shared" si="44"/>
        <v>0</v>
      </c>
      <c r="L77" s="631">
        <f t="shared" si="44"/>
        <v>0</v>
      </c>
    </row>
    <row r="78" spans="1:12" s="535" customFormat="1" ht="20.25" hidden="1" customHeight="1" x14ac:dyDescent="0.3">
      <c r="A78" s="651"/>
      <c r="B78" s="1243" t="s">
        <v>144</v>
      </c>
      <c r="C78" s="1243"/>
      <c r="D78" s="549" t="s">
        <v>145</v>
      </c>
      <c r="E78" s="698">
        <f t="shared" si="42"/>
        <v>0</v>
      </c>
      <c r="F78" s="613">
        <f t="shared" ref="F78:L79" si="45">F290</f>
        <v>0</v>
      </c>
      <c r="G78" s="613">
        <f t="shared" si="45"/>
        <v>0</v>
      </c>
      <c r="H78" s="613">
        <f t="shared" si="45"/>
        <v>0</v>
      </c>
      <c r="I78" s="613">
        <f t="shared" si="45"/>
        <v>0</v>
      </c>
      <c r="J78" s="613">
        <f t="shared" si="45"/>
        <v>0</v>
      </c>
      <c r="K78" s="613">
        <f t="shared" si="45"/>
        <v>0</v>
      </c>
      <c r="L78" s="612">
        <f t="shared" si="45"/>
        <v>0</v>
      </c>
    </row>
    <row r="79" spans="1:12" s="535" customFormat="1" ht="53.25" hidden="1" customHeight="1" x14ac:dyDescent="0.3">
      <c r="A79" s="651"/>
      <c r="B79" s="1244" t="s">
        <v>1192</v>
      </c>
      <c r="C79" s="1229"/>
      <c r="D79" s="549" t="s">
        <v>1191</v>
      </c>
      <c r="E79" s="698">
        <f t="shared" si="42"/>
        <v>0</v>
      </c>
      <c r="F79" s="613">
        <f t="shared" si="45"/>
        <v>0</v>
      </c>
      <c r="G79" s="613">
        <f t="shared" si="45"/>
        <v>0</v>
      </c>
      <c r="H79" s="613">
        <f t="shared" si="45"/>
        <v>0</v>
      </c>
      <c r="I79" s="613">
        <f t="shared" si="45"/>
        <v>0</v>
      </c>
      <c r="J79" s="613">
        <f t="shared" si="45"/>
        <v>0</v>
      </c>
      <c r="K79" s="613">
        <f t="shared" si="45"/>
        <v>0</v>
      </c>
      <c r="L79" s="612">
        <f t="shared" si="45"/>
        <v>0</v>
      </c>
    </row>
    <row r="80" spans="1:12" ht="42" hidden="1" customHeight="1" x14ac:dyDescent="0.3">
      <c r="A80" s="1269" t="s">
        <v>1220</v>
      </c>
      <c r="B80" s="1270"/>
      <c r="C80" s="1271"/>
      <c r="D80" s="665" t="s">
        <v>147</v>
      </c>
      <c r="E80" s="698">
        <f t="shared" si="42"/>
        <v>0</v>
      </c>
      <c r="F80" s="548">
        <f t="shared" ref="F80:L80" si="46">F81+F82+F83+F84+F85+F89+F93+F94+F95</f>
        <v>0</v>
      </c>
      <c r="G80" s="548">
        <f t="shared" si="46"/>
        <v>0</v>
      </c>
      <c r="H80" s="548">
        <f t="shared" si="46"/>
        <v>0</v>
      </c>
      <c r="I80" s="548">
        <f t="shared" si="46"/>
        <v>0</v>
      </c>
      <c r="J80" s="548">
        <f t="shared" si="46"/>
        <v>0</v>
      </c>
      <c r="K80" s="548">
        <f t="shared" si="46"/>
        <v>0</v>
      </c>
      <c r="L80" s="631">
        <f t="shared" si="46"/>
        <v>0</v>
      </c>
    </row>
    <row r="81" spans="1:12" ht="18.600000000000001" hidden="1" customHeight="1" x14ac:dyDescent="0.3">
      <c r="A81" s="646"/>
      <c r="B81" s="627" t="s">
        <v>148</v>
      </c>
      <c r="C81" s="660"/>
      <c r="D81" s="645" t="s">
        <v>149</v>
      </c>
      <c r="E81" s="698">
        <f t="shared" si="42"/>
        <v>0</v>
      </c>
      <c r="F81" s="548">
        <f t="shared" ref="F81:L82" si="47">F267</f>
        <v>0</v>
      </c>
      <c r="G81" s="548">
        <f t="shared" si="47"/>
        <v>0</v>
      </c>
      <c r="H81" s="548">
        <f t="shared" si="47"/>
        <v>0</v>
      </c>
      <c r="I81" s="548">
        <f t="shared" si="47"/>
        <v>0</v>
      </c>
      <c r="J81" s="548">
        <f t="shared" si="47"/>
        <v>0</v>
      </c>
      <c r="K81" s="548">
        <f t="shared" si="47"/>
        <v>0</v>
      </c>
      <c r="L81" s="631">
        <f t="shared" si="47"/>
        <v>0</v>
      </c>
    </row>
    <row r="82" spans="1:12" hidden="1" x14ac:dyDescent="0.3">
      <c r="A82" s="646"/>
      <c r="B82" s="1224" t="s">
        <v>150</v>
      </c>
      <c r="C82" s="1224"/>
      <c r="D82" s="645" t="s">
        <v>151</v>
      </c>
      <c r="E82" s="698">
        <f t="shared" si="42"/>
        <v>0</v>
      </c>
      <c r="F82" s="548">
        <f t="shared" si="47"/>
        <v>0</v>
      </c>
      <c r="G82" s="548">
        <f t="shared" si="47"/>
        <v>0</v>
      </c>
      <c r="H82" s="548">
        <f t="shared" si="47"/>
        <v>0</v>
      </c>
      <c r="I82" s="548">
        <f t="shared" si="47"/>
        <v>0</v>
      </c>
      <c r="J82" s="548">
        <f t="shared" si="47"/>
        <v>0</v>
      </c>
      <c r="K82" s="548">
        <f t="shared" si="47"/>
        <v>0</v>
      </c>
      <c r="L82" s="631">
        <f t="shared" si="47"/>
        <v>0</v>
      </c>
    </row>
    <row r="83" spans="1:12" hidden="1" x14ac:dyDescent="0.3">
      <c r="A83" s="646"/>
      <c r="B83" s="1224" t="s">
        <v>152</v>
      </c>
      <c r="C83" s="1224"/>
      <c r="D83" s="645" t="s">
        <v>153</v>
      </c>
      <c r="E83" s="698">
        <f t="shared" si="42"/>
        <v>0</v>
      </c>
      <c r="F83" s="548">
        <f t="shared" ref="F83:L83" si="48">F293</f>
        <v>0</v>
      </c>
      <c r="G83" s="548">
        <f t="shared" si="48"/>
        <v>0</v>
      </c>
      <c r="H83" s="548">
        <f t="shared" si="48"/>
        <v>0</v>
      </c>
      <c r="I83" s="548">
        <f t="shared" si="48"/>
        <v>0</v>
      </c>
      <c r="J83" s="548">
        <f t="shared" si="48"/>
        <v>0</v>
      </c>
      <c r="K83" s="548">
        <f t="shared" si="48"/>
        <v>0</v>
      </c>
      <c r="L83" s="631">
        <f t="shared" si="48"/>
        <v>0</v>
      </c>
    </row>
    <row r="84" spans="1:12" hidden="1" x14ac:dyDescent="0.3">
      <c r="A84" s="646"/>
      <c r="B84" s="1224" t="s">
        <v>154</v>
      </c>
      <c r="C84" s="1224"/>
      <c r="D84" s="645" t="s">
        <v>155</v>
      </c>
      <c r="E84" s="698">
        <f t="shared" si="42"/>
        <v>0</v>
      </c>
      <c r="F84" s="548">
        <f t="shared" ref="F84:L84" si="49">F269</f>
        <v>0</v>
      </c>
      <c r="G84" s="548">
        <f t="shared" si="49"/>
        <v>0</v>
      </c>
      <c r="H84" s="548">
        <f t="shared" si="49"/>
        <v>0</v>
      </c>
      <c r="I84" s="548">
        <f t="shared" si="49"/>
        <v>0</v>
      </c>
      <c r="J84" s="548">
        <f t="shared" si="49"/>
        <v>0</v>
      </c>
      <c r="K84" s="548">
        <f t="shared" si="49"/>
        <v>0</v>
      </c>
      <c r="L84" s="631">
        <f t="shared" si="49"/>
        <v>0</v>
      </c>
    </row>
    <row r="85" spans="1:12" ht="42" hidden="1" customHeight="1" x14ac:dyDescent="0.3">
      <c r="A85" s="646"/>
      <c r="B85" s="1224" t="s">
        <v>156</v>
      </c>
      <c r="C85" s="1224"/>
      <c r="D85" s="645" t="s">
        <v>157</v>
      </c>
      <c r="E85" s="698">
        <f t="shared" si="42"/>
        <v>0</v>
      </c>
      <c r="F85" s="548">
        <f t="shared" ref="F85:L85" si="50">F86+F87+F88</f>
        <v>0</v>
      </c>
      <c r="G85" s="548">
        <f t="shared" si="50"/>
        <v>0</v>
      </c>
      <c r="H85" s="548">
        <f t="shared" si="50"/>
        <v>0</v>
      </c>
      <c r="I85" s="548">
        <f t="shared" si="50"/>
        <v>0</v>
      </c>
      <c r="J85" s="548">
        <f t="shared" si="50"/>
        <v>0</v>
      </c>
      <c r="K85" s="548">
        <f t="shared" si="50"/>
        <v>0</v>
      </c>
      <c r="L85" s="631">
        <f t="shared" si="50"/>
        <v>0</v>
      </c>
    </row>
    <row r="86" spans="1:12" ht="30.75" hidden="1" customHeight="1" x14ac:dyDescent="0.3">
      <c r="A86" s="646"/>
      <c r="B86" s="616"/>
      <c r="C86" s="650" t="s">
        <v>158</v>
      </c>
      <c r="D86" s="645" t="s">
        <v>159</v>
      </c>
      <c r="E86" s="698">
        <f t="shared" si="42"/>
        <v>0</v>
      </c>
      <c r="F86" s="548">
        <f t="shared" ref="F86:L88" si="51">F295</f>
        <v>0</v>
      </c>
      <c r="G86" s="548">
        <f t="shared" si="51"/>
        <v>0</v>
      </c>
      <c r="H86" s="548">
        <f t="shared" si="51"/>
        <v>0</v>
      </c>
      <c r="I86" s="548">
        <f t="shared" si="51"/>
        <v>0</v>
      </c>
      <c r="J86" s="548">
        <f t="shared" si="51"/>
        <v>0</v>
      </c>
      <c r="K86" s="548">
        <f t="shared" si="51"/>
        <v>0</v>
      </c>
      <c r="L86" s="631">
        <f t="shared" si="51"/>
        <v>0</v>
      </c>
    </row>
    <row r="87" spans="1:12" hidden="1" x14ac:dyDescent="0.3">
      <c r="A87" s="646"/>
      <c r="B87" s="616"/>
      <c r="C87" s="650" t="s">
        <v>160</v>
      </c>
      <c r="D87" s="645" t="s">
        <v>161</v>
      </c>
      <c r="E87" s="698">
        <f t="shared" si="42"/>
        <v>0</v>
      </c>
      <c r="F87" s="548">
        <f t="shared" si="51"/>
        <v>0</v>
      </c>
      <c r="G87" s="548">
        <f t="shared" si="51"/>
        <v>0</v>
      </c>
      <c r="H87" s="548">
        <f t="shared" si="51"/>
        <v>0</v>
      </c>
      <c r="I87" s="548">
        <f t="shared" si="51"/>
        <v>0</v>
      </c>
      <c r="J87" s="548">
        <f t="shared" si="51"/>
        <v>0</v>
      </c>
      <c r="K87" s="548">
        <f t="shared" si="51"/>
        <v>0</v>
      </c>
      <c r="L87" s="631">
        <f t="shared" si="51"/>
        <v>0</v>
      </c>
    </row>
    <row r="88" spans="1:12" hidden="1" x14ac:dyDescent="0.3">
      <c r="A88" s="646"/>
      <c r="B88" s="616"/>
      <c r="C88" s="616" t="s">
        <v>162</v>
      </c>
      <c r="D88" s="645" t="s">
        <v>163</v>
      </c>
      <c r="E88" s="698">
        <f t="shared" si="42"/>
        <v>0</v>
      </c>
      <c r="F88" s="548">
        <f t="shared" si="51"/>
        <v>0</v>
      </c>
      <c r="G88" s="548">
        <f t="shared" si="51"/>
        <v>0</v>
      </c>
      <c r="H88" s="548">
        <f t="shared" si="51"/>
        <v>0</v>
      </c>
      <c r="I88" s="548">
        <f t="shared" si="51"/>
        <v>0</v>
      </c>
      <c r="J88" s="548">
        <f t="shared" si="51"/>
        <v>0</v>
      </c>
      <c r="K88" s="548">
        <f t="shared" si="51"/>
        <v>0</v>
      </c>
      <c r="L88" s="631">
        <f t="shared" si="51"/>
        <v>0</v>
      </c>
    </row>
    <row r="89" spans="1:12" ht="43.5" hidden="1" customHeight="1" x14ac:dyDescent="0.3">
      <c r="A89" s="646"/>
      <c r="B89" s="1224" t="s">
        <v>164</v>
      </c>
      <c r="C89" s="1224"/>
      <c r="D89" s="645" t="s">
        <v>165</v>
      </c>
      <c r="E89" s="698">
        <f t="shared" si="42"/>
        <v>0</v>
      </c>
      <c r="F89" s="548">
        <f t="shared" ref="F89:L89" si="52">F90+F91+F92</f>
        <v>0</v>
      </c>
      <c r="G89" s="548">
        <f t="shared" si="52"/>
        <v>0</v>
      </c>
      <c r="H89" s="548">
        <f t="shared" si="52"/>
        <v>0</v>
      </c>
      <c r="I89" s="548">
        <f t="shared" si="52"/>
        <v>0</v>
      </c>
      <c r="J89" s="548">
        <f t="shared" si="52"/>
        <v>0</v>
      </c>
      <c r="K89" s="548">
        <f t="shared" si="52"/>
        <v>0</v>
      </c>
      <c r="L89" s="631">
        <f t="shared" si="52"/>
        <v>0</v>
      </c>
    </row>
    <row r="90" spans="1:12" ht="31.2" hidden="1" x14ac:dyDescent="0.3">
      <c r="A90" s="646"/>
      <c r="B90" s="616"/>
      <c r="C90" s="650" t="s">
        <v>166</v>
      </c>
      <c r="D90" s="645" t="s">
        <v>167</v>
      </c>
      <c r="E90" s="698">
        <f t="shared" si="42"/>
        <v>0</v>
      </c>
      <c r="F90" s="548">
        <f t="shared" ref="F90:L94" si="53">F299</f>
        <v>0</v>
      </c>
      <c r="G90" s="548">
        <f t="shared" si="53"/>
        <v>0</v>
      </c>
      <c r="H90" s="548">
        <f t="shared" si="53"/>
        <v>0</v>
      </c>
      <c r="I90" s="548">
        <f t="shared" si="53"/>
        <v>0</v>
      </c>
      <c r="J90" s="548">
        <f t="shared" si="53"/>
        <v>0</v>
      </c>
      <c r="K90" s="548">
        <f t="shared" si="53"/>
        <v>0</v>
      </c>
      <c r="L90" s="631">
        <f t="shared" si="53"/>
        <v>0</v>
      </c>
    </row>
    <row r="91" spans="1:12" ht="43.5" hidden="1" customHeight="1" x14ac:dyDescent="0.3">
      <c r="A91" s="646"/>
      <c r="B91" s="616"/>
      <c r="C91" s="650" t="s">
        <v>168</v>
      </c>
      <c r="D91" s="645" t="s">
        <v>169</v>
      </c>
      <c r="E91" s="698">
        <f t="shared" si="42"/>
        <v>0</v>
      </c>
      <c r="F91" s="548">
        <f t="shared" si="53"/>
        <v>0</v>
      </c>
      <c r="G91" s="548">
        <f t="shared" si="53"/>
        <v>0</v>
      </c>
      <c r="H91" s="548">
        <f t="shared" si="53"/>
        <v>0</v>
      </c>
      <c r="I91" s="548">
        <f t="shared" si="53"/>
        <v>0</v>
      </c>
      <c r="J91" s="548">
        <f t="shared" si="53"/>
        <v>0</v>
      </c>
      <c r="K91" s="548">
        <f t="shared" si="53"/>
        <v>0</v>
      </c>
      <c r="L91" s="631">
        <f t="shared" si="53"/>
        <v>0</v>
      </c>
    </row>
    <row r="92" spans="1:12" ht="39.75" hidden="1" customHeight="1" x14ac:dyDescent="0.3">
      <c r="A92" s="646"/>
      <c r="B92" s="616"/>
      <c r="C92" s="650" t="s">
        <v>170</v>
      </c>
      <c r="D92" s="645" t="s">
        <v>171</v>
      </c>
      <c r="E92" s="698">
        <f t="shared" si="42"/>
        <v>0</v>
      </c>
      <c r="F92" s="548">
        <f t="shared" si="53"/>
        <v>0</v>
      </c>
      <c r="G92" s="548">
        <f t="shared" si="53"/>
        <v>0</v>
      </c>
      <c r="H92" s="548">
        <f t="shared" si="53"/>
        <v>0</v>
      </c>
      <c r="I92" s="548">
        <f t="shared" si="53"/>
        <v>0</v>
      </c>
      <c r="J92" s="548">
        <f t="shared" si="53"/>
        <v>0</v>
      </c>
      <c r="K92" s="548">
        <f t="shared" si="53"/>
        <v>0</v>
      </c>
      <c r="L92" s="631">
        <f t="shared" si="53"/>
        <v>0</v>
      </c>
    </row>
    <row r="93" spans="1:12" ht="25.5" hidden="1" customHeight="1" x14ac:dyDescent="0.3">
      <c r="A93" s="646"/>
      <c r="B93" s="1234" t="s">
        <v>172</v>
      </c>
      <c r="C93" s="1235"/>
      <c r="D93" s="645" t="s">
        <v>173</v>
      </c>
      <c r="E93" s="698">
        <f t="shared" si="42"/>
        <v>0</v>
      </c>
      <c r="F93" s="548">
        <f t="shared" si="53"/>
        <v>0</v>
      </c>
      <c r="G93" s="548">
        <f t="shared" si="53"/>
        <v>0</v>
      </c>
      <c r="H93" s="548">
        <f t="shared" si="53"/>
        <v>0</v>
      </c>
      <c r="I93" s="548">
        <f t="shared" si="53"/>
        <v>0</v>
      </c>
      <c r="J93" s="548">
        <f t="shared" si="53"/>
        <v>0</v>
      </c>
      <c r="K93" s="548">
        <f t="shared" si="53"/>
        <v>0</v>
      </c>
      <c r="L93" s="631">
        <f t="shared" si="53"/>
        <v>0</v>
      </c>
    </row>
    <row r="94" spans="1:12" hidden="1" x14ac:dyDescent="0.3">
      <c r="A94" s="646"/>
      <c r="B94" s="1234" t="s">
        <v>1219</v>
      </c>
      <c r="C94" s="1235"/>
      <c r="D94" s="645" t="s">
        <v>1188</v>
      </c>
      <c r="E94" s="698">
        <f t="shared" si="42"/>
        <v>0</v>
      </c>
      <c r="F94" s="548">
        <f t="shared" si="53"/>
        <v>0</v>
      </c>
      <c r="G94" s="548">
        <f t="shared" si="53"/>
        <v>0</v>
      </c>
      <c r="H94" s="548">
        <f t="shared" si="53"/>
        <v>0</v>
      </c>
      <c r="I94" s="548">
        <f t="shared" si="53"/>
        <v>0</v>
      </c>
      <c r="J94" s="548">
        <f t="shared" si="53"/>
        <v>0</v>
      </c>
      <c r="K94" s="548">
        <f t="shared" si="53"/>
        <v>0</v>
      </c>
      <c r="L94" s="631">
        <f t="shared" si="53"/>
        <v>0</v>
      </c>
    </row>
    <row r="95" spans="1:12" hidden="1" x14ac:dyDescent="0.3">
      <c r="A95" s="646"/>
      <c r="B95" s="1234" t="s">
        <v>1197</v>
      </c>
      <c r="C95" s="1235"/>
      <c r="D95" s="645" t="s">
        <v>1196</v>
      </c>
      <c r="E95" s="698">
        <f t="shared" si="42"/>
        <v>0</v>
      </c>
      <c r="F95" s="548">
        <f t="shared" ref="F95:L95" si="54">F270</f>
        <v>0</v>
      </c>
      <c r="G95" s="548">
        <f t="shared" si="54"/>
        <v>0</v>
      </c>
      <c r="H95" s="548">
        <f t="shared" si="54"/>
        <v>0</v>
      </c>
      <c r="I95" s="548">
        <f t="shared" si="54"/>
        <v>0</v>
      </c>
      <c r="J95" s="548">
        <f t="shared" si="54"/>
        <v>0</v>
      </c>
      <c r="K95" s="548">
        <f t="shared" si="54"/>
        <v>0</v>
      </c>
      <c r="L95" s="631">
        <f t="shared" si="54"/>
        <v>0</v>
      </c>
    </row>
    <row r="96" spans="1:12" ht="39" hidden="1" customHeight="1" x14ac:dyDescent="0.3">
      <c r="A96" s="1227" t="s">
        <v>174</v>
      </c>
      <c r="B96" s="1264"/>
      <c r="C96" s="1265"/>
      <c r="D96" s="644" t="s">
        <v>175</v>
      </c>
      <c r="E96" s="698">
        <f t="shared" si="42"/>
        <v>0</v>
      </c>
      <c r="F96" s="613">
        <f t="shared" ref="F96:L96" si="55">F97+F100+F103+F106+F111+F114+F119+F124+F129+F134+F139+F144+F148+F153</f>
        <v>0</v>
      </c>
      <c r="G96" s="613">
        <f t="shared" si="55"/>
        <v>0</v>
      </c>
      <c r="H96" s="613">
        <f t="shared" si="55"/>
        <v>0</v>
      </c>
      <c r="I96" s="613">
        <f t="shared" si="55"/>
        <v>0</v>
      </c>
      <c r="J96" s="613">
        <f t="shared" si="55"/>
        <v>0</v>
      </c>
      <c r="K96" s="613">
        <f t="shared" si="55"/>
        <v>0</v>
      </c>
      <c r="L96" s="612">
        <f t="shared" si="55"/>
        <v>0</v>
      </c>
    </row>
    <row r="97" spans="1:12" hidden="1" x14ac:dyDescent="0.3">
      <c r="A97" s="617"/>
      <c r="B97" s="1266" t="s">
        <v>1218</v>
      </c>
      <c r="C97" s="1235"/>
      <c r="D97" s="626" t="s">
        <v>177</v>
      </c>
      <c r="E97" s="698">
        <f t="shared" si="42"/>
        <v>0</v>
      </c>
      <c r="F97" s="613">
        <f t="shared" ref="F97:L97" si="56">F98+F99</f>
        <v>0</v>
      </c>
      <c r="G97" s="613">
        <f t="shared" si="56"/>
        <v>0</v>
      </c>
      <c r="H97" s="613">
        <f t="shared" si="56"/>
        <v>0</v>
      </c>
      <c r="I97" s="613">
        <f t="shared" si="56"/>
        <v>0</v>
      </c>
      <c r="J97" s="613">
        <f t="shared" si="56"/>
        <v>0</v>
      </c>
      <c r="K97" s="613">
        <f t="shared" si="56"/>
        <v>0</v>
      </c>
      <c r="L97" s="612">
        <f t="shared" si="56"/>
        <v>0</v>
      </c>
    </row>
    <row r="98" spans="1:12" hidden="1" x14ac:dyDescent="0.3">
      <c r="A98" s="617"/>
      <c r="B98" s="616"/>
      <c r="C98" s="627" t="s">
        <v>180</v>
      </c>
      <c r="D98" s="626" t="s">
        <v>181</v>
      </c>
      <c r="E98" s="698">
        <f t="shared" si="42"/>
        <v>0</v>
      </c>
      <c r="F98" s="613">
        <f t="shared" ref="F98:L99" si="57">F306</f>
        <v>0</v>
      </c>
      <c r="G98" s="613">
        <f t="shared" si="57"/>
        <v>0</v>
      </c>
      <c r="H98" s="613">
        <f t="shared" si="57"/>
        <v>0</v>
      </c>
      <c r="I98" s="613">
        <f t="shared" si="57"/>
        <v>0</v>
      </c>
      <c r="J98" s="613">
        <f t="shared" si="57"/>
        <v>0</v>
      </c>
      <c r="K98" s="613">
        <f t="shared" si="57"/>
        <v>0</v>
      </c>
      <c r="L98" s="612">
        <f t="shared" si="57"/>
        <v>0</v>
      </c>
    </row>
    <row r="99" spans="1:12" s="632" customFormat="1" ht="18.600000000000001" hidden="1" customHeight="1" x14ac:dyDescent="0.3">
      <c r="A99" s="638"/>
      <c r="B99" s="637"/>
      <c r="C99" s="636" t="s">
        <v>1160</v>
      </c>
      <c r="D99" s="635" t="s">
        <v>1186</v>
      </c>
      <c r="E99" s="698">
        <f t="shared" si="42"/>
        <v>0</v>
      </c>
      <c r="F99" s="613">
        <f t="shared" si="57"/>
        <v>0</v>
      </c>
      <c r="G99" s="613">
        <f t="shared" si="57"/>
        <v>0</v>
      </c>
      <c r="H99" s="613">
        <f t="shared" si="57"/>
        <v>0</v>
      </c>
      <c r="I99" s="613">
        <f t="shared" si="57"/>
        <v>0</v>
      </c>
      <c r="J99" s="613">
        <f t="shared" si="57"/>
        <v>0</v>
      </c>
      <c r="K99" s="613">
        <f t="shared" si="57"/>
        <v>0</v>
      </c>
      <c r="L99" s="612">
        <f t="shared" si="57"/>
        <v>0</v>
      </c>
    </row>
    <row r="100" spans="1:12" s="632" customFormat="1" hidden="1" x14ac:dyDescent="0.3">
      <c r="A100" s="638"/>
      <c r="B100" s="1239" t="s">
        <v>1217</v>
      </c>
      <c r="C100" s="1239"/>
      <c r="D100" s="635" t="s">
        <v>185</v>
      </c>
      <c r="E100" s="698">
        <f t="shared" si="42"/>
        <v>0</v>
      </c>
      <c r="F100" s="642">
        <f t="shared" ref="F100:L100" si="58">F101+F102</f>
        <v>0</v>
      </c>
      <c r="G100" s="642">
        <f t="shared" si="58"/>
        <v>0</v>
      </c>
      <c r="H100" s="642">
        <f t="shared" si="58"/>
        <v>0</v>
      </c>
      <c r="I100" s="642">
        <f t="shared" si="58"/>
        <v>0</v>
      </c>
      <c r="J100" s="642">
        <f t="shared" si="58"/>
        <v>0</v>
      </c>
      <c r="K100" s="642">
        <f t="shared" si="58"/>
        <v>0</v>
      </c>
      <c r="L100" s="641">
        <f t="shared" si="58"/>
        <v>0</v>
      </c>
    </row>
    <row r="101" spans="1:12" s="632" customFormat="1" ht="18.600000000000001" hidden="1" customHeight="1" x14ac:dyDescent="0.3">
      <c r="A101" s="638"/>
      <c r="B101" s="637"/>
      <c r="C101" s="640" t="s">
        <v>180</v>
      </c>
      <c r="D101" s="635" t="s">
        <v>187</v>
      </c>
      <c r="E101" s="698">
        <f t="shared" si="42"/>
        <v>0</v>
      </c>
      <c r="F101" s="642">
        <f t="shared" ref="F101:L102" si="59">F309</f>
        <v>0</v>
      </c>
      <c r="G101" s="642">
        <f t="shared" si="59"/>
        <v>0</v>
      </c>
      <c r="H101" s="642">
        <f t="shared" si="59"/>
        <v>0</v>
      </c>
      <c r="I101" s="642">
        <f t="shared" si="59"/>
        <v>0</v>
      </c>
      <c r="J101" s="642">
        <f t="shared" si="59"/>
        <v>0</v>
      </c>
      <c r="K101" s="642">
        <f t="shared" si="59"/>
        <v>0</v>
      </c>
      <c r="L101" s="641">
        <f t="shared" si="59"/>
        <v>0</v>
      </c>
    </row>
    <row r="102" spans="1:12" s="632" customFormat="1" ht="18.600000000000001" hidden="1" customHeight="1" x14ac:dyDescent="0.3">
      <c r="A102" s="638"/>
      <c r="B102" s="637"/>
      <c r="C102" s="636" t="s">
        <v>1160</v>
      </c>
      <c r="D102" s="635" t="s">
        <v>1184</v>
      </c>
      <c r="E102" s="698">
        <f t="shared" si="42"/>
        <v>0</v>
      </c>
      <c r="F102" s="642">
        <f t="shared" si="59"/>
        <v>0</v>
      </c>
      <c r="G102" s="642">
        <f t="shared" si="59"/>
        <v>0</v>
      </c>
      <c r="H102" s="642">
        <f t="shared" si="59"/>
        <v>0</v>
      </c>
      <c r="I102" s="642">
        <f t="shared" si="59"/>
        <v>0</v>
      </c>
      <c r="J102" s="642">
        <f t="shared" si="59"/>
        <v>0</v>
      </c>
      <c r="K102" s="642">
        <f t="shared" si="59"/>
        <v>0</v>
      </c>
      <c r="L102" s="641">
        <f t="shared" si="59"/>
        <v>0</v>
      </c>
    </row>
    <row r="103" spans="1:12" s="632" customFormat="1" hidden="1" x14ac:dyDescent="0.3">
      <c r="A103" s="638"/>
      <c r="B103" s="1239" t="s">
        <v>1216</v>
      </c>
      <c r="C103" s="1239"/>
      <c r="D103" s="635" t="s">
        <v>190</v>
      </c>
      <c r="E103" s="698">
        <f t="shared" si="42"/>
        <v>0</v>
      </c>
      <c r="F103" s="642">
        <f t="shared" ref="F103:L103" si="60">F104+F105</f>
        <v>0</v>
      </c>
      <c r="G103" s="642">
        <f t="shared" si="60"/>
        <v>0</v>
      </c>
      <c r="H103" s="642">
        <f t="shared" si="60"/>
        <v>0</v>
      </c>
      <c r="I103" s="642">
        <f t="shared" si="60"/>
        <v>0</v>
      </c>
      <c r="J103" s="642">
        <f t="shared" si="60"/>
        <v>0</v>
      </c>
      <c r="K103" s="642">
        <f t="shared" si="60"/>
        <v>0</v>
      </c>
      <c r="L103" s="641">
        <f t="shared" si="60"/>
        <v>0</v>
      </c>
    </row>
    <row r="104" spans="1:12" s="632" customFormat="1" ht="18.600000000000001" hidden="1" customHeight="1" x14ac:dyDescent="0.3">
      <c r="A104" s="638"/>
      <c r="B104" s="637"/>
      <c r="C104" s="640" t="s">
        <v>180</v>
      </c>
      <c r="D104" s="635" t="s">
        <v>192</v>
      </c>
      <c r="E104" s="698">
        <f t="shared" si="42"/>
        <v>0</v>
      </c>
      <c r="F104" s="642">
        <f t="shared" ref="F104:L105" si="61">F312</f>
        <v>0</v>
      </c>
      <c r="G104" s="642">
        <f t="shared" si="61"/>
        <v>0</v>
      </c>
      <c r="H104" s="642">
        <f t="shared" si="61"/>
        <v>0</v>
      </c>
      <c r="I104" s="642">
        <f t="shared" si="61"/>
        <v>0</v>
      </c>
      <c r="J104" s="642">
        <f t="shared" si="61"/>
        <v>0</v>
      </c>
      <c r="K104" s="642">
        <f t="shared" si="61"/>
        <v>0</v>
      </c>
      <c r="L104" s="641">
        <f t="shared" si="61"/>
        <v>0</v>
      </c>
    </row>
    <row r="105" spans="1:12" s="632" customFormat="1" ht="18.600000000000001" hidden="1" customHeight="1" x14ac:dyDescent="0.3">
      <c r="A105" s="638"/>
      <c r="B105" s="637"/>
      <c r="C105" s="636" t="s">
        <v>1160</v>
      </c>
      <c r="D105" s="635" t="s">
        <v>1182</v>
      </c>
      <c r="E105" s="698">
        <f t="shared" si="42"/>
        <v>0</v>
      </c>
      <c r="F105" s="642">
        <f t="shared" si="61"/>
        <v>0</v>
      </c>
      <c r="G105" s="642">
        <f t="shared" si="61"/>
        <v>0</v>
      </c>
      <c r="H105" s="642">
        <f t="shared" si="61"/>
        <v>0</v>
      </c>
      <c r="I105" s="642">
        <f t="shared" si="61"/>
        <v>0</v>
      </c>
      <c r="J105" s="642">
        <f t="shared" si="61"/>
        <v>0</v>
      </c>
      <c r="K105" s="642">
        <f t="shared" si="61"/>
        <v>0</v>
      </c>
      <c r="L105" s="641">
        <f t="shared" si="61"/>
        <v>0</v>
      </c>
    </row>
    <row r="106" spans="1:12" hidden="1" x14ac:dyDescent="0.3">
      <c r="A106" s="617"/>
      <c r="B106" s="1224" t="s">
        <v>1215</v>
      </c>
      <c r="C106" s="1224"/>
      <c r="D106" s="626" t="s">
        <v>195</v>
      </c>
      <c r="E106" s="698">
        <f t="shared" si="42"/>
        <v>0</v>
      </c>
      <c r="F106" s="548">
        <f t="shared" ref="F106:L106" si="62">F107+F108+F109+F110</f>
        <v>0</v>
      </c>
      <c r="G106" s="548">
        <f t="shared" si="62"/>
        <v>0</v>
      </c>
      <c r="H106" s="548">
        <f t="shared" si="62"/>
        <v>0</v>
      </c>
      <c r="I106" s="548">
        <f t="shared" si="62"/>
        <v>0</v>
      </c>
      <c r="J106" s="548">
        <f t="shared" si="62"/>
        <v>0</v>
      </c>
      <c r="K106" s="548">
        <f t="shared" si="62"/>
        <v>0</v>
      </c>
      <c r="L106" s="631">
        <f t="shared" si="62"/>
        <v>0</v>
      </c>
    </row>
    <row r="107" spans="1:12" ht="18.600000000000001" hidden="1" customHeight="1" x14ac:dyDescent="0.3">
      <c r="A107" s="617"/>
      <c r="B107" s="616"/>
      <c r="C107" s="627" t="s">
        <v>178</v>
      </c>
      <c r="D107" s="626" t="s">
        <v>196</v>
      </c>
      <c r="E107" s="698">
        <f t="shared" si="42"/>
        <v>0</v>
      </c>
      <c r="F107" s="613">
        <f t="shared" ref="F107:L110" si="63">F315</f>
        <v>0</v>
      </c>
      <c r="G107" s="613">
        <f t="shared" si="63"/>
        <v>0</v>
      </c>
      <c r="H107" s="613">
        <f t="shared" si="63"/>
        <v>0</v>
      </c>
      <c r="I107" s="613">
        <f t="shared" si="63"/>
        <v>0</v>
      </c>
      <c r="J107" s="613">
        <f t="shared" si="63"/>
        <v>0</v>
      </c>
      <c r="K107" s="613">
        <f t="shared" si="63"/>
        <v>0</v>
      </c>
      <c r="L107" s="612">
        <f t="shared" si="63"/>
        <v>0</v>
      </c>
    </row>
    <row r="108" spans="1:12" ht="18.600000000000001" hidden="1" customHeight="1" x14ac:dyDescent="0.3">
      <c r="A108" s="617"/>
      <c r="B108" s="616"/>
      <c r="C108" s="627" t="s">
        <v>180</v>
      </c>
      <c r="D108" s="626" t="s">
        <v>197</v>
      </c>
      <c r="E108" s="698">
        <f t="shared" si="42"/>
        <v>0</v>
      </c>
      <c r="F108" s="613">
        <f t="shared" si="63"/>
        <v>0</v>
      </c>
      <c r="G108" s="613">
        <f t="shared" si="63"/>
        <v>0</v>
      </c>
      <c r="H108" s="613">
        <f t="shared" si="63"/>
        <v>0</v>
      </c>
      <c r="I108" s="613">
        <f t="shared" si="63"/>
        <v>0</v>
      </c>
      <c r="J108" s="613">
        <f t="shared" si="63"/>
        <v>0</v>
      </c>
      <c r="K108" s="613">
        <f t="shared" si="63"/>
        <v>0</v>
      </c>
      <c r="L108" s="612">
        <f t="shared" si="63"/>
        <v>0</v>
      </c>
    </row>
    <row r="109" spans="1:12" ht="18.600000000000001" hidden="1" customHeight="1" x14ac:dyDescent="0.3">
      <c r="A109" s="617"/>
      <c r="B109" s="616"/>
      <c r="C109" s="627" t="s">
        <v>182</v>
      </c>
      <c r="D109" s="626" t="s">
        <v>198</v>
      </c>
      <c r="E109" s="698">
        <f t="shared" si="42"/>
        <v>0</v>
      </c>
      <c r="F109" s="613">
        <f t="shared" si="63"/>
        <v>0</v>
      </c>
      <c r="G109" s="613">
        <f t="shared" si="63"/>
        <v>0</v>
      </c>
      <c r="H109" s="613">
        <f t="shared" si="63"/>
        <v>0</v>
      </c>
      <c r="I109" s="613">
        <f t="shared" si="63"/>
        <v>0</v>
      </c>
      <c r="J109" s="613">
        <f t="shared" si="63"/>
        <v>0</v>
      </c>
      <c r="K109" s="613">
        <f t="shared" si="63"/>
        <v>0</v>
      </c>
      <c r="L109" s="612">
        <f t="shared" si="63"/>
        <v>0</v>
      </c>
    </row>
    <row r="110" spans="1:12" ht="18.600000000000001" hidden="1" customHeight="1" x14ac:dyDescent="0.3">
      <c r="A110" s="617"/>
      <c r="B110" s="616"/>
      <c r="C110" s="550" t="s">
        <v>1160</v>
      </c>
      <c r="D110" s="626" t="s">
        <v>1180</v>
      </c>
      <c r="E110" s="698">
        <f t="shared" si="42"/>
        <v>0</v>
      </c>
      <c r="F110" s="613">
        <f t="shared" si="63"/>
        <v>0</v>
      </c>
      <c r="G110" s="613">
        <f t="shared" si="63"/>
        <v>0</v>
      </c>
      <c r="H110" s="613">
        <f t="shared" si="63"/>
        <v>0</v>
      </c>
      <c r="I110" s="613">
        <f t="shared" si="63"/>
        <v>0</v>
      </c>
      <c r="J110" s="613">
        <f t="shared" si="63"/>
        <v>0</v>
      </c>
      <c r="K110" s="613">
        <f t="shared" si="63"/>
        <v>0</v>
      </c>
      <c r="L110" s="612">
        <f t="shared" si="63"/>
        <v>0</v>
      </c>
    </row>
    <row r="111" spans="1:12" hidden="1" x14ac:dyDescent="0.3">
      <c r="A111" s="617"/>
      <c r="B111" s="1224" t="s">
        <v>1214</v>
      </c>
      <c r="C111" s="1224"/>
      <c r="D111" s="626" t="s">
        <v>200</v>
      </c>
      <c r="E111" s="698">
        <f t="shared" si="42"/>
        <v>0</v>
      </c>
      <c r="F111" s="548">
        <f t="shared" ref="F111:L111" si="64">F112+F113</f>
        <v>0</v>
      </c>
      <c r="G111" s="548">
        <f t="shared" si="64"/>
        <v>0</v>
      </c>
      <c r="H111" s="548">
        <f t="shared" si="64"/>
        <v>0</v>
      </c>
      <c r="I111" s="548">
        <f t="shared" si="64"/>
        <v>0</v>
      </c>
      <c r="J111" s="548">
        <f t="shared" si="64"/>
        <v>0</v>
      </c>
      <c r="K111" s="548">
        <f t="shared" si="64"/>
        <v>0</v>
      </c>
      <c r="L111" s="631">
        <f t="shared" si="64"/>
        <v>0</v>
      </c>
    </row>
    <row r="112" spans="1:12" ht="18.600000000000001" hidden="1" customHeight="1" x14ac:dyDescent="0.3">
      <c r="A112" s="617"/>
      <c r="B112" s="616"/>
      <c r="C112" s="627" t="s">
        <v>180</v>
      </c>
      <c r="D112" s="626" t="s">
        <v>202</v>
      </c>
      <c r="E112" s="698">
        <f t="shared" si="42"/>
        <v>0</v>
      </c>
      <c r="F112" s="613">
        <f t="shared" ref="F112:L113" si="65">F320</f>
        <v>0</v>
      </c>
      <c r="G112" s="613">
        <f t="shared" si="65"/>
        <v>0</v>
      </c>
      <c r="H112" s="613">
        <f t="shared" si="65"/>
        <v>0</v>
      </c>
      <c r="I112" s="613">
        <f t="shared" si="65"/>
        <v>0</v>
      </c>
      <c r="J112" s="613">
        <f t="shared" si="65"/>
        <v>0</v>
      </c>
      <c r="K112" s="613">
        <f t="shared" si="65"/>
        <v>0</v>
      </c>
      <c r="L112" s="612">
        <f t="shared" si="65"/>
        <v>0</v>
      </c>
    </row>
    <row r="113" spans="1:12" s="632" customFormat="1" ht="18.600000000000001" hidden="1" customHeight="1" x14ac:dyDescent="0.3">
      <c r="A113" s="638"/>
      <c r="B113" s="637"/>
      <c r="C113" s="636" t="s">
        <v>1160</v>
      </c>
      <c r="D113" s="635" t="s">
        <v>1178</v>
      </c>
      <c r="E113" s="698">
        <f t="shared" si="42"/>
        <v>0</v>
      </c>
      <c r="F113" s="613">
        <f t="shared" si="65"/>
        <v>0</v>
      </c>
      <c r="G113" s="613">
        <f t="shared" si="65"/>
        <v>0</v>
      </c>
      <c r="H113" s="613">
        <f t="shared" si="65"/>
        <v>0</v>
      </c>
      <c r="I113" s="613">
        <f t="shared" si="65"/>
        <v>0</v>
      </c>
      <c r="J113" s="613">
        <f t="shared" si="65"/>
        <v>0</v>
      </c>
      <c r="K113" s="613">
        <f t="shared" si="65"/>
        <v>0</v>
      </c>
      <c r="L113" s="612">
        <f t="shared" si="65"/>
        <v>0</v>
      </c>
    </row>
    <row r="114" spans="1:12" ht="23.25" hidden="1" customHeight="1" x14ac:dyDescent="0.3">
      <c r="A114" s="617"/>
      <c r="B114" s="1224" t="s">
        <v>1213</v>
      </c>
      <c r="C114" s="1224"/>
      <c r="D114" s="626" t="s">
        <v>205</v>
      </c>
      <c r="E114" s="698">
        <f t="shared" si="42"/>
        <v>0</v>
      </c>
      <c r="F114" s="548">
        <f t="shared" ref="F114:L114" si="66">F115+F116+F117+F118</f>
        <v>0</v>
      </c>
      <c r="G114" s="548">
        <f t="shared" si="66"/>
        <v>0</v>
      </c>
      <c r="H114" s="548">
        <f t="shared" si="66"/>
        <v>0</v>
      </c>
      <c r="I114" s="548">
        <f t="shared" si="66"/>
        <v>0</v>
      </c>
      <c r="J114" s="548">
        <f t="shared" si="66"/>
        <v>0</v>
      </c>
      <c r="K114" s="548">
        <f t="shared" si="66"/>
        <v>0</v>
      </c>
      <c r="L114" s="631">
        <f t="shared" si="66"/>
        <v>0</v>
      </c>
    </row>
    <row r="115" spans="1:12" ht="18.600000000000001" hidden="1" customHeight="1" x14ac:dyDescent="0.3">
      <c r="A115" s="617"/>
      <c r="B115" s="616"/>
      <c r="C115" s="627" t="s">
        <v>178</v>
      </c>
      <c r="D115" s="626" t="s">
        <v>206</v>
      </c>
      <c r="E115" s="698">
        <f t="shared" si="42"/>
        <v>0</v>
      </c>
      <c r="F115" s="613">
        <f t="shared" ref="F115:L118" si="67">F323</f>
        <v>0</v>
      </c>
      <c r="G115" s="613">
        <f t="shared" si="67"/>
        <v>0</v>
      </c>
      <c r="H115" s="613">
        <f t="shared" si="67"/>
        <v>0</v>
      </c>
      <c r="I115" s="613">
        <f t="shared" si="67"/>
        <v>0</v>
      </c>
      <c r="J115" s="613">
        <f t="shared" si="67"/>
        <v>0</v>
      </c>
      <c r="K115" s="613">
        <f t="shared" si="67"/>
        <v>0</v>
      </c>
      <c r="L115" s="612">
        <f t="shared" si="67"/>
        <v>0</v>
      </c>
    </row>
    <row r="116" spans="1:12" ht="18.600000000000001" hidden="1" customHeight="1" x14ac:dyDescent="0.3">
      <c r="A116" s="617"/>
      <c r="B116" s="616"/>
      <c r="C116" s="627" t="s">
        <v>180</v>
      </c>
      <c r="D116" s="626" t="s">
        <v>207</v>
      </c>
      <c r="E116" s="698">
        <f t="shared" si="42"/>
        <v>0</v>
      </c>
      <c r="F116" s="613">
        <f t="shared" si="67"/>
        <v>0</v>
      </c>
      <c r="G116" s="613">
        <f t="shared" si="67"/>
        <v>0</v>
      </c>
      <c r="H116" s="613">
        <f t="shared" si="67"/>
        <v>0</v>
      </c>
      <c r="I116" s="613">
        <f t="shared" si="67"/>
        <v>0</v>
      </c>
      <c r="J116" s="613">
        <f t="shared" si="67"/>
        <v>0</v>
      </c>
      <c r="K116" s="613">
        <f t="shared" si="67"/>
        <v>0</v>
      </c>
      <c r="L116" s="612">
        <f t="shared" si="67"/>
        <v>0</v>
      </c>
    </row>
    <row r="117" spans="1:12" ht="18.600000000000001" hidden="1" customHeight="1" x14ac:dyDescent="0.3">
      <c r="A117" s="617"/>
      <c r="B117" s="616"/>
      <c r="C117" s="627" t="s">
        <v>182</v>
      </c>
      <c r="D117" s="626" t="s">
        <v>208</v>
      </c>
      <c r="E117" s="698">
        <f t="shared" si="42"/>
        <v>0</v>
      </c>
      <c r="F117" s="613">
        <f t="shared" si="67"/>
        <v>0</v>
      </c>
      <c r="G117" s="613">
        <f t="shared" si="67"/>
        <v>0</v>
      </c>
      <c r="H117" s="613">
        <f t="shared" si="67"/>
        <v>0</v>
      </c>
      <c r="I117" s="613">
        <f t="shared" si="67"/>
        <v>0</v>
      </c>
      <c r="J117" s="613">
        <f t="shared" si="67"/>
        <v>0</v>
      </c>
      <c r="K117" s="613">
        <f t="shared" si="67"/>
        <v>0</v>
      </c>
      <c r="L117" s="612">
        <f t="shared" si="67"/>
        <v>0</v>
      </c>
    </row>
    <row r="118" spans="1:12" ht="18.600000000000001" hidden="1" customHeight="1" x14ac:dyDescent="0.3">
      <c r="A118" s="617"/>
      <c r="B118" s="616"/>
      <c r="C118" s="550" t="s">
        <v>1160</v>
      </c>
      <c r="D118" s="626" t="s">
        <v>1176</v>
      </c>
      <c r="E118" s="698">
        <f t="shared" si="42"/>
        <v>0</v>
      </c>
      <c r="F118" s="613">
        <f t="shared" si="67"/>
        <v>0</v>
      </c>
      <c r="G118" s="613">
        <f t="shared" si="67"/>
        <v>0</v>
      </c>
      <c r="H118" s="613">
        <f t="shared" si="67"/>
        <v>0</v>
      </c>
      <c r="I118" s="613">
        <f t="shared" si="67"/>
        <v>0</v>
      </c>
      <c r="J118" s="613">
        <f t="shared" si="67"/>
        <v>0</v>
      </c>
      <c r="K118" s="613">
        <f t="shared" si="67"/>
        <v>0</v>
      </c>
      <c r="L118" s="612">
        <f t="shared" si="67"/>
        <v>0</v>
      </c>
    </row>
    <row r="119" spans="1:12" hidden="1" x14ac:dyDescent="0.3">
      <c r="A119" s="617"/>
      <c r="B119" s="1224" t="s">
        <v>1212</v>
      </c>
      <c r="C119" s="1224"/>
      <c r="D119" s="626" t="s">
        <v>210</v>
      </c>
      <c r="E119" s="698">
        <f t="shared" si="42"/>
        <v>0</v>
      </c>
      <c r="F119" s="548">
        <f t="shared" ref="F119:L119" si="68">SUM(F120:F123)</f>
        <v>0</v>
      </c>
      <c r="G119" s="548">
        <f t="shared" si="68"/>
        <v>0</v>
      </c>
      <c r="H119" s="548">
        <f t="shared" si="68"/>
        <v>0</v>
      </c>
      <c r="I119" s="548">
        <f t="shared" si="68"/>
        <v>0</v>
      </c>
      <c r="J119" s="548">
        <f t="shared" si="68"/>
        <v>0</v>
      </c>
      <c r="K119" s="548">
        <f t="shared" si="68"/>
        <v>0</v>
      </c>
      <c r="L119" s="631">
        <f t="shared" si="68"/>
        <v>0</v>
      </c>
    </row>
    <row r="120" spans="1:12" ht="18.600000000000001" hidden="1" customHeight="1" x14ac:dyDescent="0.3">
      <c r="A120" s="617"/>
      <c r="B120" s="616"/>
      <c r="C120" s="627" t="s">
        <v>178</v>
      </c>
      <c r="D120" s="626" t="s">
        <v>211</v>
      </c>
      <c r="E120" s="698">
        <f t="shared" si="42"/>
        <v>0</v>
      </c>
      <c r="F120" s="613">
        <f t="shared" ref="F120:L123" si="69">F328</f>
        <v>0</v>
      </c>
      <c r="G120" s="613">
        <f t="shared" si="69"/>
        <v>0</v>
      </c>
      <c r="H120" s="613">
        <f t="shared" si="69"/>
        <v>0</v>
      </c>
      <c r="I120" s="613">
        <f t="shared" si="69"/>
        <v>0</v>
      </c>
      <c r="J120" s="613">
        <f t="shared" si="69"/>
        <v>0</v>
      </c>
      <c r="K120" s="613">
        <f t="shared" si="69"/>
        <v>0</v>
      </c>
      <c r="L120" s="612">
        <f t="shared" si="69"/>
        <v>0</v>
      </c>
    </row>
    <row r="121" spans="1:12" ht="18.600000000000001" hidden="1" customHeight="1" x14ac:dyDescent="0.3">
      <c r="A121" s="617"/>
      <c r="B121" s="616"/>
      <c r="C121" s="627" t="s">
        <v>180</v>
      </c>
      <c r="D121" s="626" t="s">
        <v>212</v>
      </c>
      <c r="E121" s="698">
        <f t="shared" si="42"/>
        <v>0</v>
      </c>
      <c r="F121" s="613">
        <f t="shared" si="69"/>
        <v>0</v>
      </c>
      <c r="G121" s="613">
        <f t="shared" si="69"/>
        <v>0</v>
      </c>
      <c r="H121" s="613">
        <f t="shared" si="69"/>
        <v>0</v>
      </c>
      <c r="I121" s="613">
        <f t="shared" si="69"/>
        <v>0</v>
      </c>
      <c r="J121" s="613">
        <f t="shared" si="69"/>
        <v>0</v>
      </c>
      <c r="K121" s="613">
        <f t="shared" si="69"/>
        <v>0</v>
      </c>
      <c r="L121" s="612">
        <f t="shared" si="69"/>
        <v>0</v>
      </c>
    </row>
    <row r="122" spans="1:12" ht="18.600000000000001" hidden="1" customHeight="1" x14ac:dyDescent="0.3">
      <c r="A122" s="617"/>
      <c r="B122" s="616"/>
      <c r="C122" s="627" t="s">
        <v>182</v>
      </c>
      <c r="D122" s="626" t="s">
        <v>213</v>
      </c>
      <c r="E122" s="698">
        <f t="shared" si="42"/>
        <v>0</v>
      </c>
      <c r="F122" s="613">
        <f t="shared" si="69"/>
        <v>0</v>
      </c>
      <c r="G122" s="613">
        <f t="shared" si="69"/>
        <v>0</v>
      </c>
      <c r="H122" s="613">
        <f t="shared" si="69"/>
        <v>0</v>
      </c>
      <c r="I122" s="613">
        <f t="shared" si="69"/>
        <v>0</v>
      </c>
      <c r="J122" s="613">
        <f t="shared" si="69"/>
        <v>0</v>
      </c>
      <c r="K122" s="613">
        <f t="shared" si="69"/>
        <v>0</v>
      </c>
      <c r="L122" s="612">
        <f t="shared" si="69"/>
        <v>0</v>
      </c>
    </row>
    <row r="123" spans="1:12" ht="18.600000000000001" hidden="1" customHeight="1" x14ac:dyDescent="0.3">
      <c r="A123" s="617"/>
      <c r="B123" s="616"/>
      <c r="C123" s="550" t="s">
        <v>1160</v>
      </c>
      <c r="D123" s="626" t="s">
        <v>1174</v>
      </c>
      <c r="E123" s="698">
        <f t="shared" si="42"/>
        <v>0</v>
      </c>
      <c r="F123" s="613">
        <f t="shared" si="69"/>
        <v>0</v>
      </c>
      <c r="G123" s="613">
        <f t="shared" si="69"/>
        <v>0</v>
      </c>
      <c r="H123" s="613">
        <f t="shared" si="69"/>
        <v>0</v>
      </c>
      <c r="I123" s="613">
        <f t="shared" si="69"/>
        <v>0</v>
      </c>
      <c r="J123" s="613">
        <f t="shared" si="69"/>
        <v>0</v>
      </c>
      <c r="K123" s="613">
        <f t="shared" si="69"/>
        <v>0</v>
      </c>
      <c r="L123" s="612">
        <f t="shared" si="69"/>
        <v>0</v>
      </c>
    </row>
    <row r="124" spans="1:12" ht="31.5" hidden="1" customHeight="1" x14ac:dyDescent="0.3">
      <c r="A124" s="617"/>
      <c r="B124" s="1224" t="s">
        <v>1211</v>
      </c>
      <c r="C124" s="1224"/>
      <c r="D124" s="626" t="s">
        <v>215</v>
      </c>
      <c r="E124" s="698">
        <f t="shared" si="42"/>
        <v>0</v>
      </c>
      <c r="F124" s="613">
        <f t="shared" ref="F124:L124" si="70">SUM(F125:F128)</f>
        <v>0</v>
      </c>
      <c r="G124" s="613">
        <f t="shared" si="70"/>
        <v>0</v>
      </c>
      <c r="H124" s="613">
        <f t="shared" si="70"/>
        <v>0</v>
      </c>
      <c r="I124" s="613">
        <f t="shared" si="70"/>
        <v>0</v>
      </c>
      <c r="J124" s="613">
        <f t="shared" si="70"/>
        <v>0</v>
      </c>
      <c r="K124" s="613">
        <f t="shared" si="70"/>
        <v>0</v>
      </c>
      <c r="L124" s="612">
        <f t="shared" si="70"/>
        <v>0</v>
      </c>
    </row>
    <row r="125" spans="1:12" ht="18.600000000000001" hidden="1" customHeight="1" x14ac:dyDescent="0.3">
      <c r="A125" s="617"/>
      <c r="B125" s="616"/>
      <c r="C125" s="627" t="s">
        <v>178</v>
      </c>
      <c r="D125" s="626" t="s">
        <v>216</v>
      </c>
      <c r="E125" s="698">
        <f t="shared" si="42"/>
        <v>0</v>
      </c>
      <c r="F125" s="613">
        <f t="shared" ref="F125:L128" si="71">F333</f>
        <v>0</v>
      </c>
      <c r="G125" s="613">
        <f t="shared" si="71"/>
        <v>0</v>
      </c>
      <c r="H125" s="613">
        <f t="shared" si="71"/>
        <v>0</v>
      </c>
      <c r="I125" s="613">
        <f t="shared" si="71"/>
        <v>0</v>
      </c>
      <c r="J125" s="613">
        <f t="shared" si="71"/>
        <v>0</v>
      </c>
      <c r="K125" s="613">
        <f t="shared" si="71"/>
        <v>0</v>
      </c>
      <c r="L125" s="612">
        <f t="shared" si="71"/>
        <v>0</v>
      </c>
    </row>
    <row r="126" spans="1:12" ht="18.600000000000001" hidden="1" customHeight="1" x14ac:dyDescent="0.3">
      <c r="A126" s="617"/>
      <c r="B126" s="616"/>
      <c r="C126" s="627" t="s">
        <v>180</v>
      </c>
      <c r="D126" s="626" t="s">
        <v>217</v>
      </c>
      <c r="E126" s="698">
        <f t="shared" si="42"/>
        <v>0</v>
      </c>
      <c r="F126" s="613">
        <f t="shared" si="71"/>
        <v>0</v>
      </c>
      <c r="G126" s="613">
        <f t="shared" si="71"/>
        <v>0</v>
      </c>
      <c r="H126" s="613">
        <f t="shared" si="71"/>
        <v>0</v>
      </c>
      <c r="I126" s="613">
        <f t="shared" si="71"/>
        <v>0</v>
      </c>
      <c r="J126" s="613">
        <f t="shared" si="71"/>
        <v>0</v>
      </c>
      <c r="K126" s="613">
        <f t="shared" si="71"/>
        <v>0</v>
      </c>
      <c r="L126" s="612">
        <f t="shared" si="71"/>
        <v>0</v>
      </c>
    </row>
    <row r="127" spans="1:12" ht="18.600000000000001" hidden="1" customHeight="1" x14ac:dyDescent="0.3">
      <c r="A127" s="617"/>
      <c r="B127" s="616"/>
      <c r="C127" s="627" t="s">
        <v>182</v>
      </c>
      <c r="D127" s="626" t="s">
        <v>218</v>
      </c>
      <c r="E127" s="698">
        <f t="shared" si="42"/>
        <v>0</v>
      </c>
      <c r="F127" s="613">
        <f t="shared" si="71"/>
        <v>0</v>
      </c>
      <c r="G127" s="613">
        <f t="shared" si="71"/>
        <v>0</v>
      </c>
      <c r="H127" s="613">
        <f t="shared" si="71"/>
        <v>0</v>
      </c>
      <c r="I127" s="613">
        <f t="shared" si="71"/>
        <v>0</v>
      </c>
      <c r="J127" s="613">
        <f t="shared" si="71"/>
        <v>0</v>
      </c>
      <c r="K127" s="613">
        <f t="shared" si="71"/>
        <v>0</v>
      </c>
      <c r="L127" s="612">
        <f t="shared" si="71"/>
        <v>0</v>
      </c>
    </row>
    <row r="128" spans="1:12" ht="18.600000000000001" hidden="1" customHeight="1" x14ac:dyDescent="0.3">
      <c r="A128" s="617"/>
      <c r="B128" s="616"/>
      <c r="C128" s="550" t="s">
        <v>1160</v>
      </c>
      <c r="D128" s="626" t="s">
        <v>1172</v>
      </c>
      <c r="E128" s="698">
        <f t="shared" si="42"/>
        <v>0</v>
      </c>
      <c r="F128" s="613">
        <f t="shared" si="71"/>
        <v>0</v>
      </c>
      <c r="G128" s="613">
        <f t="shared" si="71"/>
        <v>0</v>
      </c>
      <c r="H128" s="613">
        <f t="shared" si="71"/>
        <v>0</v>
      </c>
      <c r="I128" s="613">
        <f t="shared" si="71"/>
        <v>0</v>
      </c>
      <c r="J128" s="613">
        <f t="shared" si="71"/>
        <v>0</v>
      </c>
      <c r="K128" s="613">
        <f t="shared" si="71"/>
        <v>0</v>
      </c>
      <c r="L128" s="612">
        <f t="shared" si="71"/>
        <v>0</v>
      </c>
    </row>
    <row r="129" spans="1:12" ht="21" hidden="1" customHeight="1" x14ac:dyDescent="0.3">
      <c r="A129" s="617"/>
      <c r="B129" s="1224" t="s">
        <v>1210</v>
      </c>
      <c r="C129" s="1224"/>
      <c r="D129" s="626" t="s">
        <v>220</v>
      </c>
      <c r="E129" s="698">
        <f t="shared" si="42"/>
        <v>0</v>
      </c>
      <c r="F129" s="613">
        <f t="shared" ref="F129:L129" si="72">SUM(F130:F133)</f>
        <v>0</v>
      </c>
      <c r="G129" s="613">
        <f t="shared" si="72"/>
        <v>0</v>
      </c>
      <c r="H129" s="613">
        <f t="shared" si="72"/>
        <v>0</v>
      </c>
      <c r="I129" s="613">
        <f t="shared" si="72"/>
        <v>0</v>
      </c>
      <c r="J129" s="613">
        <f t="shared" si="72"/>
        <v>0</v>
      </c>
      <c r="K129" s="613">
        <f t="shared" si="72"/>
        <v>0</v>
      </c>
      <c r="L129" s="612">
        <f t="shared" si="72"/>
        <v>0</v>
      </c>
    </row>
    <row r="130" spans="1:12" ht="18.600000000000001" hidden="1" customHeight="1" x14ac:dyDescent="0.3">
      <c r="A130" s="617"/>
      <c r="B130" s="616"/>
      <c r="C130" s="627" t="s">
        <v>178</v>
      </c>
      <c r="D130" s="626" t="s">
        <v>221</v>
      </c>
      <c r="E130" s="698">
        <f t="shared" si="42"/>
        <v>0</v>
      </c>
      <c r="F130" s="613">
        <f t="shared" ref="F130:L133" si="73">F338</f>
        <v>0</v>
      </c>
      <c r="G130" s="613">
        <f t="shared" si="73"/>
        <v>0</v>
      </c>
      <c r="H130" s="613">
        <f t="shared" si="73"/>
        <v>0</v>
      </c>
      <c r="I130" s="613">
        <f t="shared" si="73"/>
        <v>0</v>
      </c>
      <c r="J130" s="613">
        <f t="shared" si="73"/>
        <v>0</v>
      </c>
      <c r="K130" s="613">
        <f t="shared" si="73"/>
        <v>0</v>
      </c>
      <c r="L130" s="612">
        <f t="shared" si="73"/>
        <v>0</v>
      </c>
    </row>
    <row r="131" spans="1:12" ht="18.600000000000001" hidden="1" customHeight="1" x14ac:dyDescent="0.3">
      <c r="A131" s="617"/>
      <c r="B131" s="616"/>
      <c r="C131" s="627" t="s">
        <v>180</v>
      </c>
      <c r="D131" s="626" t="s">
        <v>222</v>
      </c>
      <c r="E131" s="698">
        <f t="shared" si="42"/>
        <v>0</v>
      </c>
      <c r="F131" s="613">
        <f t="shared" si="73"/>
        <v>0</v>
      </c>
      <c r="G131" s="613">
        <f t="shared" si="73"/>
        <v>0</v>
      </c>
      <c r="H131" s="613">
        <f t="shared" si="73"/>
        <v>0</v>
      </c>
      <c r="I131" s="613">
        <f t="shared" si="73"/>
        <v>0</v>
      </c>
      <c r="J131" s="613">
        <f t="shared" si="73"/>
        <v>0</v>
      </c>
      <c r="K131" s="613">
        <f t="shared" si="73"/>
        <v>0</v>
      </c>
      <c r="L131" s="612">
        <f t="shared" si="73"/>
        <v>0</v>
      </c>
    </row>
    <row r="132" spans="1:12" ht="18.600000000000001" hidden="1" customHeight="1" x14ac:dyDescent="0.3">
      <c r="A132" s="617"/>
      <c r="B132" s="616"/>
      <c r="C132" s="627" t="s">
        <v>182</v>
      </c>
      <c r="D132" s="626" t="s">
        <v>223</v>
      </c>
      <c r="E132" s="698">
        <f t="shared" si="42"/>
        <v>0</v>
      </c>
      <c r="F132" s="613">
        <f t="shared" si="73"/>
        <v>0</v>
      </c>
      <c r="G132" s="613">
        <f t="shared" si="73"/>
        <v>0</v>
      </c>
      <c r="H132" s="613">
        <f t="shared" si="73"/>
        <v>0</v>
      </c>
      <c r="I132" s="613">
        <f t="shared" si="73"/>
        <v>0</v>
      </c>
      <c r="J132" s="613">
        <f t="shared" si="73"/>
        <v>0</v>
      </c>
      <c r="K132" s="613">
        <f t="shared" si="73"/>
        <v>0</v>
      </c>
      <c r="L132" s="612">
        <f t="shared" si="73"/>
        <v>0</v>
      </c>
    </row>
    <row r="133" spans="1:12" ht="18.600000000000001" hidden="1" customHeight="1" x14ac:dyDescent="0.3">
      <c r="A133" s="617"/>
      <c r="B133" s="616"/>
      <c r="C133" s="550" t="s">
        <v>1160</v>
      </c>
      <c r="D133" s="626" t="s">
        <v>1170</v>
      </c>
      <c r="E133" s="698">
        <f t="shared" si="42"/>
        <v>0</v>
      </c>
      <c r="F133" s="613">
        <f t="shared" si="73"/>
        <v>0</v>
      </c>
      <c r="G133" s="613">
        <f t="shared" si="73"/>
        <v>0</v>
      </c>
      <c r="H133" s="613">
        <f t="shared" si="73"/>
        <v>0</v>
      </c>
      <c r="I133" s="613">
        <f t="shared" si="73"/>
        <v>0</v>
      </c>
      <c r="J133" s="613">
        <f t="shared" si="73"/>
        <v>0</v>
      </c>
      <c r="K133" s="613">
        <f t="shared" si="73"/>
        <v>0</v>
      </c>
      <c r="L133" s="612">
        <f t="shared" si="73"/>
        <v>0</v>
      </c>
    </row>
    <row r="134" spans="1:12" hidden="1" x14ac:dyDescent="0.3">
      <c r="A134" s="617"/>
      <c r="B134" s="1224" t="s">
        <v>1169</v>
      </c>
      <c r="C134" s="1224"/>
      <c r="D134" s="626" t="s">
        <v>225</v>
      </c>
      <c r="E134" s="698">
        <f t="shared" si="42"/>
        <v>0</v>
      </c>
      <c r="F134" s="613">
        <f t="shared" ref="F134:L134" si="74">SUM(F135:F138)</f>
        <v>0</v>
      </c>
      <c r="G134" s="613">
        <f t="shared" si="74"/>
        <v>0</v>
      </c>
      <c r="H134" s="613">
        <f t="shared" si="74"/>
        <v>0</v>
      </c>
      <c r="I134" s="613">
        <f t="shared" si="74"/>
        <v>0</v>
      </c>
      <c r="J134" s="613">
        <f t="shared" si="74"/>
        <v>0</v>
      </c>
      <c r="K134" s="613">
        <f t="shared" si="74"/>
        <v>0</v>
      </c>
      <c r="L134" s="612">
        <f t="shared" si="74"/>
        <v>0</v>
      </c>
    </row>
    <row r="135" spans="1:12" ht="18.600000000000001" hidden="1" customHeight="1" x14ac:dyDescent="0.3">
      <c r="A135" s="617"/>
      <c r="B135" s="616"/>
      <c r="C135" s="627" t="s">
        <v>178</v>
      </c>
      <c r="D135" s="626" t="s">
        <v>226</v>
      </c>
      <c r="E135" s="698">
        <f t="shared" si="42"/>
        <v>0</v>
      </c>
      <c r="F135" s="613">
        <f t="shared" ref="F135:L138" si="75">F343</f>
        <v>0</v>
      </c>
      <c r="G135" s="613">
        <f t="shared" si="75"/>
        <v>0</v>
      </c>
      <c r="H135" s="613">
        <f t="shared" si="75"/>
        <v>0</v>
      </c>
      <c r="I135" s="613">
        <f t="shared" si="75"/>
        <v>0</v>
      </c>
      <c r="J135" s="613">
        <f t="shared" si="75"/>
        <v>0</v>
      </c>
      <c r="K135" s="613">
        <f t="shared" si="75"/>
        <v>0</v>
      </c>
      <c r="L135" s="612">
        <f t="shared" si="75"/>
        <v>0</v>
      </c>
    </row>
    <row r="136" spans="1:12" ht="18.600000000000001" hidden="1" customHeight="1" x14ac:dyDescent="0.3">
      <c r="A136" s="617"/>
      <c r="B136" s="616"/>
      <c r="C136" s="627" t="s">
        <v>180</v>
      </c>
      <c r="D136" s="626" t="s">
        <v>227</v>
      </c>
      <c r="E136" s="698">
        <f t="shared" si="42"/>
        <v>0</v>
      </c>
      <c r="F136" s="613">
        <f t="shared" si="75"/>
        <v>0</v>
      </c>
      <c r="G136" s="613">
        <f t="shared" si="75"/>
        <v>0</v>
      </c>
      <c r="H136" s="613">
        <f t="shared" si="75"/>
        <v>0</v>
      </c>
      <c r="I136" s="613">
        <f t="shared" si="75"/>
        <v>0</v>
      </c>
      <c r="J136" s="613">
        <f t="shared" si="75"/>
        <v>0</v>
      </c>
      <c r="K136" s="613">
        <f t="shared" si="75"/>
        <v>0</v>
      </c>
      <c r="L136" s="612">
        <f t="shared" si="75"/>
        <v>0</v>
      </c>
    </row>
    <row r="137" spans="1:12" ht="18.600000000000001" hidden="1" customHeight="1" x14ac:dyDescent="0.3">
      <c r="A137" s="617"/>
      <c r="B137" s="616"/>
      <c r="C137" s="550" t="s">
        <v>182</v>
      </c>
      <c r="D137" s="626" t="s">
        <v>228</v>
      </c>
      <c r="E137" s="698">
        <f t="shared" si="42"/>
        <v>0</v>
      </c>
      <c r="F137" s="613">
        <f t="shared" si="75"/>
        <v>0</v>
      </c>
      <c r="G137" s="613">
        <f t="shared" si="75"/>
        <v>0</v>
      </c>
      <c r="H137" s="613">
        <f t="shared" si="75"/>
        <v>0</v>
      </c>
      <c r="I137" s="613">
        <f t="shared" si="75"/>
        <v>0</v>
      </c>
      <c r="J137" s="613">
        <f t="shared" si="75"/>
        <v>0</v>
      </c>
      <c r="K137" s="613">
        <f t="shared" si="75"/>
        <v>0</v>
      </c>
      <c r="L137" s="612">
        <f t="shared" si="75"/>
        <v>0</v>
      </c>
    </row>
    <row r="138" spans="1:12" ht="18.600000000000001" hidden="1" customHeight="1" x14ac:dyDescent="0.3">
      <c r="A138" s="617"/>
      <c r="B138" s="616"/>
      <c r="C138" s="550" t="s">
        <v>1160</v>
      </c>
      <c r="D138" s="626" t="s">
        <v>1168</v>
      </c>
      <c r="E138" s="698">
        <f t="shared" si="42"/>
        <v>0</v>
      </c>
      <c r="F138" s="613">
        <f t="shared" si="75"/>
        <v>0</v>
      </c>
      <c r="G138" s="613">
        <f t="shared" si="75"/>
        <v>0</v>
      </c>
      <c r="H138" s="613">
        <f t="shared" si="75"/>
        <v>0</v>
      </c>
      <c r="I138" s="613">
        <f t="shared" si="75"/>
        <v>0</v>
      </c>
      <c r="J138" s="613">
        <f t="shared" si="75"/>
        <v>0</v>
      </c>
      <c r="K138" s="613">
        <f t="shared" si="75"/>
        <v>0</v>
      </c>
      <c r="L138" s="612">
        <f t="shared" si="75"/>
        <v>0</v>
      </c>
    </row>
    <row r="139" spans="1:12" s="535" customFormat="1" hidden="1" x14ac:dyDescent="0.3">
      <c r="A139" s="630"/>
      <c r="B139" s="1225" t="s">
        <v>1167</v>
      </c>
      <c r="C139" s="1225"/>
      <c r="D139" s="549" t="s">
        <v>230</v>
      </c>
      <c r="E139" s="698">
        <f t="shared" si="42"/>
        <v>0</v>
      </c>
      <c r="F139" s="619">
        <f t="shared" ref="F139:L139" si="76">SUM(F140:F143)</f>
        <v>0</v>
      </c>
      <c r="G139" s="619">
        <f t="shared" si="76"/>
        <v>0</v>
      </c>
      <c r="H139" s="619">
        <f t="shared" si="76"/>
        <v>0</v>
      </c>
      <c r="I139" s="619">
        <f t="shared" si="76"/>
        <v>0</v>
      </c>
      <c r="J139" s="619">
        <f t="shared" si="76"/>
        <v>0</v>
      </c>
      <c r="K139" s="619">
        <f t="shared" si="76"/>
        <v>0</v>
      </c>
      <c r="L139" s="618">
        <f t="shared" si="76"/>
        <v>0</v>
      </c>
    </row>
    <row r="140" spans="1:12" ht="18.600000000000001" hidden="1" customHeight="1" x14ac:dyDescent="0.3">
      <c r="A140" s="617"/>
      <c r="B140" s="616"/>
      <c r="C140" s="627" t="s">
        <v>178</v>
      </c>
      <c r="D140" s="626" t="s">
        <v>231</v>
      </c>
      <c r="E140" s="698">
        <f t="shared" ref="E140:E203" si="77">F140+G140+H140+I140</f>
        <v>0</v>
      </c>
      <c r="F140" s="613">
        <f t="shared" ref="F140:L143" si="78">F348</f>
        <v>0</v>
      </c>
      <c r="G140" s="613">
        <f t="shared" si="78"/>
        <v>0</v>
      </c>
      <c r="H140" s="613">
        <f t="shared" si="78"/>
        <v>0</v>
      </c>
      <c r="I140" s="613">
        <f t="shared" si="78"/>
        <v>0</v>
      </c>
      <c r="J140" s="613">
        <f t="shared" si="78"/>
        <v>0</v>
      </c>
      <c r="K140" s="613">
        <f t="shared" si="78"/>
        <v>0</v>
      </c>
      <c r="L140" s="612">
        <f t="shared" si="78"/>
        <v>0</v>
      </c>
    </row>
    <row r="141" spans="1:12" ht="18.600000000000001" hidden="1" customHeight="1" x14ac:dyDescent="0.3">
      <c r="A141" s="617"/>
      <c r="B141" s="616"/>
      <c r="C141" s="627" t="s">
        <v>180</v>
      </c>
      <c r="D141" s="626" t="s">
        <v>232</v>
      </c>
      <c r="E141" s="698">
        <f t="shared" si="77"/>
        <v>0</v>
      </c>
      <c r="F141" s="613">
        <f t="shared" si="78"/>
        <v>0</v>
      </c>
      <c r="G141" s="613">
        <f t="shared" si="78"/>
        <v>0</v>
      </c>
      <c r="H141" s="613">
        <f t="shared" si="78"/>
        <v>0</v>
      </c>
      <c r="I141" s="613">
        <f t="shared" si="78"/>
        <v>0</v>
      </c>
      <c r="J141" s="613">
        <f t="shared" si="78"/>
        <v>0</v>
      </c>
      <c r="K141" s="613">
        <f t="shared" si="78"/>
        <v>0</v>
      </c>
      <c r="L141" s="612">
        <f t="shared" si="78"/>
        <v>0</v>
      </c>
    </row>
    <row r="142" spans="1:12" ht="18.600000000000001" hidden="1" customHeight="1" x14ac:dyDescent="0.3">
      <c r="A142" s="617"/>
      <c r="B142" s="616"/>
      <c r="C142" s="550" t="s">
        <v>182</v>
      </c>
      <c r="D142" s="626" t="s">
        <v>233</v>
      </c>
      <c r="E142" s="698">
        <f t="shared" si="77"/>
        <v>0</v>
      </c>
      <c r="F142" s="613">
        <f t="shared" si="78"/>
        <v>0</v>
      </c>
      <c r="G142" s="613">
        <f t="shared" si="78"/>
        <v>0</v>
      </c>
      <c r="H142" s="613">
        <f t="shared" si="78"/>
        <v>0</v>
      </c>
      <c r="I142" s="613">
        <f t="shared" si="78"/>
        <v>0</v>
      </c>
      <c r="J142" s="613">
        <f t="shared" si="78"/>
        <v>0</v>
      </c>
      <c r="K142" s="613">
        <f t="shared" si="78"/>
        <v>0</v>
      </c>
      <c r="L142" s="612">
        <f t="shared" si="78"/>
        <v>0</v>
      </c>
    </row>
    <row r="143" spans="1:12" ht="18.600000000000001" hidden="1" customHeight="1" x14ac:dyDescent="0.3">
      <c r="A143" s="617"/>
      <c r="B143" s="616"/>
      <c r="C143" s="550" t="s">
        <v>1160</v>
      </c>
      <c r="D143" s="626" t="s">
        <v>1166</v>
      </c>
      <c r="E143" s="698">
        <f t="shared" si="77"/>
        <v>0</v>
      </c>
      <c r="F143" s="613">
        <f t="shared" si="78"/>
        <v>0</v>
      </c>
      <c r="G143" s="613">
        <f t="shared" si="78"/>
        <v>0</v>
      </c>
      <c r="H143" s="613">
        <f t="shared" si="78"/>
        <v>0</v>
      </c>
      <c r="I143" s="613">
        <f t="shared" si="78"/>
        <v>0</v>
      </c>
      <c r="J143" s="613">
        <f t="shared" si="78"/>
        <v>0</v>
      </c>
      <c r="K143" s="613">
        <f t="shared" si="78"/>
        <v>0</v>
      </c>
      <c r="L143" s="612">
        <f t="shared" si="78"/>
        <v>0</v>
      </c>
    </row>
    <row r="144" spans="1:12" ht="39.6" hidden="1" customHeight="1" x14ac:dyDescent="0.3">
      <c r="A144" s="617"/>
      <c r="B144" s="1226" t="s">
        <v>1209</v>
      </c>
      <c r="C144" s="1226"/>
      <c r="D144" s="626" t="s">
        <v>235</v>
      </c>
      <c r="E144" s="698">
        <f t="shared" si="77"/>
        <v>0</v>
      </c>
      <c r="F144" s="613">
        <f t="shared" ref="F144:L144" si="79">SUM(F145:F147)</f>
        <v>0</v>
      </c>
      <c r="G144" s="613">
        <f t="shared" si="79"/>
        <v>0</v>
      </c>
      <c r="H144" s="613">
        <f t="shared" si="79"/>
        <v>0</v>
      </c>
      <c r="I144" s="613">
        <f t="shared" si="79"/>
        <v>0</v>
      </c>
      <c r="J144" s="613">
        <f t="shared" si="79"/>
        <v>0</v>
      </c>
      <c r="K144" s="613">
        <f t="shared" si="79"/>
        <v>0</v>
      </c>
      <c r="L144" s="612">
        <f t="shared" si="79"/>
        <v>0</v>
      </c>
    </row>
    <row r="145" spans="1:12" ht="18.600000000000001" hidden="1" customHeight="1" x14ac:dyDescent="0.3">
      <c r="A145" s="617"/>
      <c r="B145" s="628"/>
      <c r="C145" s="627" t="s">
        <v>178</v>
      </c>
      <c r="D145" s="626" t="s">
        <v>236</v>
      </c>
      <c r="E145" s="698">
        <f t="shared" si="77"/>
        <v>0</v>
      </c>
      <c r="F145" s="613">
        <f t="shared" ref="F145:L147" si="80">F353</f>
        <v>0</v>
      </c>
      <c r="G145" s="613">
        <f t="shared" si="80"/>
        <v>0</v>
      </c>
      <c r="H145" s="613">
        <f t="shared" si="80"/>
        <v>0</v>
      </c>
      <c r="I145" s="613">
        <f t="shared" si="80"/>
        <v>0</v>
      </c>
      <c r="J145" s="613">
        <f t="shared" si="80"/>
        <v>0</v>
      </c>
      <c r="K145" s="613">
        <f t="shared" si="80"/>
        <v>0</v>
      </c>
      <c r="L145" s="612">
        <f t="shared" si="80"/>
        <v>0</v>
      </c>
    </row>
    <row r="146" spans="1:12" ht="18.600000000000001" hidden="1" customHeight="1" x14ac:dyDescent="0.3">
      <c r="A146" s="617"/>
      <c r="B146" s="628"/>
      <c r="C146" s="627" t="s">
        <v>180</v>
      </c>
      <c r="D146" s="626" t="s">
        <v>237</v>
      </c>
      <c r="E146" s="698">
        <f t="shared" si="77"/>
        <v>0</v>
      </c>
      <c r="F146" s="613">
        <f t="shared" si="80"/>
        <v>0</v>
      </c>
      <c r="G146" s="613">
        <f t="shared" si="80"/>
        <v>0</v>
      </c>
      <c r="H146" s="613">
        <f t="shared" si="80"/>
        <v>0</v>
      </c>
      <c r="I146" s="613">
        <f t="shared" si="80"/>
        <v>0</v>
      </c>
      <c r="J146" s="613">
        <f t="shared" si="80"/>
        <v>0</v>
      </c>
      <c r="K146" s="613">
        <f t="shared" si="80"/>
        <v>0</v>
      </c>
      <c r="L146" s="612">
        <f t="shared" si="80"/>
        <v>0</v>
      </c>
    </row>
    <row r="147" spans="1:12" ht="18.600000000000001" hidden="1" customHeight="1" x14ac:dyDescent="0.3">
      <c r="A147" s="617"/>
      <c r="B147" s="616"/>
      <c r="C147" s="550" t="s">
        <v>1160</v>
      </c>
      <c r="D147" s="626" t="s">
        <v>1164</v>
      </c>
      <c r="E147" s="698">
        <f t="shared" si="77"/>
        <v>0</v>
      </c>
      <c r="F147" s="613">
        <f t="shared" si="80"/>
        <v>0</v>
      </c>
      <c r="G147" s="613">
        <f t="shared" si="80"/>
        <v>0</v>
      </c>
      <c r="H147" s="613">
        <f t="shared" si="80"/>
        <v>0</v>
      </c>
      <c r="I147" s="613">
        <f t="shared" si="80"/>
        <v>0</v>
      </c>
      <c r="J147" s="613">
        <f t="shared" si="80"/>
        <v>0</v>
      </c>
      <c r="K147" s="613">
        <f t="shared" si="80"/>
        <v>0</v>
      </c>
      <c r="L147" s="612">
        <f t="shared" si="80"/>
        <v>0</v>
      </c>
    </row>
    <row r="148" spans="1:12" hidden="1" x14ac:dyDescent="0.3">
      <c r="A148" s="552"/>
      <c r="B148" s="1226" t="s">
        <v>1163</v>
      </c>
      <c r="C148" s="1226"/>
      <c r="D148" s="549" t="s">
        <v>239</v>
      </c>
      <c r="E148" s="698">
        <f t="shared" si="77"/>
        <v>0</v>
      </c>
      <c r="F148" s="613">
        <f t="shared" ref="F148:L148" si="81">SUM(F149:F152)</f>
        <v>0</v>
      </c>
      <c r="G148" s="613">
        <f t="shared" si="81"/>
        <v>0</v>
      </c>
      <c r="H148" s="613">
        <f t="shared" si="81"/>
        <v>0</v>
      </c>
      <c r="I148" s="613">
        <f t="shared" si="81"/>
        <v>0</v>
      </c>
      <c r="J148" s="613">
        <f t="shared" si="81"/>
        <v>0</v>
      </c>
      <c r="K148" s="613">
        <f t="shared" si="81"/>
        <v>0</v>
      </c>
      <c r="L148" s="612">
        <f t="shared" si="81"/>
        <v>0</v>
      </c>
    </row>
    <row r="149" spans="1:12" ht="18.600000000000001" hidden="1" customHeight="1" x14ac:dyDescent="0.3">
      <c r="A149" s="552"/>
      <c r="B149" s="551"/>
      <c r="C149" s="550" t="s">
        <v>178</v>
      </c>
      <c r="D149" s="549" t="s">
        <v>240</v>
      </c>
      <c r="E149" s="698">
        <f t="shared" si="77"/>
        <v>0</v>
      </c>
      <c r="F149" s="619">
        <f t="shared" ref="F149:L152" si="82">F357</f>
        <v>0</v>
      </c>
      <c r="G149" s="619">
        <f t="shared" si="82"/>
        <v>0</v>
      </c>
      <c r="H149" s="619">
        <f t="shared" si="82"/>
        <v>0</v>
      </c>
      <c r="I149" s="619">
        <f t="shared" si="82"/>
        <v>0</v>
      </c>
      <c r="J149" s="619">
        <f t="shared" si="82"/>
        <v>0</v>
      </c>
      <c r="K149" s="619">
        <f t="shared" si="82"/>
        <v>0</v>
      </c>
      <c r="L149" s="618">
        <f t="shared" si="82"/>
        <v>0</v>
      </c>
    </row>
    <row r="150" spans="1:12" ht="18.600000000000001" hidden="1" customHeight="1" x14ac:dyDescent="0.3">
      <c r="A150" s="552"/>
      <c r="B150" s="551"/>
      <c r="C150" s="550" t="s">
        <v>180</v>
      </c>
      <c r="D150" s="549" t="s">
        <v>241</v>
      </c>
      <c r="E150" s="698">
        <f t="shared" si="77"/>
        <v>0</v>
      </c>
      <c r="F150" s="619">
        <f t="shared" si="82"/>
        <v>0</v>
      </c>
      <c r="G150" s="619">
        <f t="shared" si="82"/>
        <v>0</v>
      </c>
      <c r="H150" s="619">
        <f t="shared" si="82"/>
        <v>0</v>
      </c>
      <c r="I150" s="619">
        <f t="shared" si="82"/>
        <v>0</v>
      </c>
      <c r="J150" s="619">
        <f t="shared" si="82"/>
        <v>0</v>
      </c>
      <c r="K150" s="619">
        <f t="shared" si="82"/>
        <v>0</v>
      </c>
      <c r="L150" s="618">
        <f t="shared" si="82"/>
        <v>0</v>
      </c>
    </row>
    <row r="151" spans="1:12" ht="18.600000000000001" hidden="1" customHeight="1" x14ac:dyDescent="0.3">
      <c r="A151" s="552"/>
      <c r="B151" s="551"/>
      <c r="C151" s="550" t="s">
        <v>182</v>
      </c>
      <c r="D151" s="549" t="s">
        <v>242</v>
      </c>
      <c r="E151" s="698">
        <f t="shared" si="77"/>
        <v>0</v>
      </c>
      <c r="F151" s="619">
        <f t="shared" si="82"/>
        <v>0</v>
      </c>
      <c r="G151" s="619">
        <f t="shared" si="82"/>
        <v>0</v>
      </c>
      <c r="H151" s="619">
        <f t="shared" si="82"/>
        <v>0</v>
      </c>
      <c r="I151" s="619">
        <f t="shared" si="82"/>
        <v>0</v>
      </c>
      <c r="J151" s="619">
        <f t="shared" si="82"/>
        <v>0</v>
      </c>
      <c r="K151" s="619">
        <f t="shared" si="82"/>
        <v>0</v>
      </c>
      <c r="L151" s="618">
        <f t="shared" si="82"/>
        <v>0</v>
      </c>
    </row>
    <row r="152" spans="1:12" ht="18.600000000000001" hidden="1" customHeight="1" x14ac:dyDescent="0.3">
      <c r="A152" s="617"/>
      <c r="B152" s="616"/>
      <c r="C152" s="550" t="s">
        <v>1160</v>
      </c>
      <c r="D152" s="549" t="s">
        <v>1162</v>
      </c>
      <c r="E152" s="698">
        <f t="shared" si="77"/>
        <v>0</v>
      </c>
      <c r="F152" s="619">
        <f t="shared" si="82"/>
        <v>0</v>
      </c>
      <c r="G152" s="619">
        <f t="shared" si="82"/>
        <v>0</v>
      </c>
      <c r="H152" s="619">
        <f t="shared" si="82"/>
        <v>0</v>
      </c>
      <c r="I152" s="619">
        <f t="shared" si="82"/>
        <v>0</v>
      </c>
      <c r="J152" s="619">
        <f t="shared" si="82"/>
        <v>0</v>
      </c>
      <c r="K152" s="619">
        <f t="shared" si="82"/>
        <v>0</v>
      </c>
      <c r="L152" s="618">
        <f t="shared" si="82"/>
        <v>0</v>
      </c>
    </row>
    <row r="153" spans="1:12" ht="37.5" hidden="1" customHeight="1" x14ac:dyDescent="0.3">
      <c r="A153" s="552"/>
      <c r="B153" s="1226" t="s">
        <v>1161</v>
      </c>
      <c r="C153" s="1226"/>
      <c r="D153" s="549" t="s">
        <v>244</v>
      </c>
      <c r="E153" s="698">
        <f t="shared" si="77"/>
        <v>0</v>
      </c>
      <c r="F153" s="613">
        <f t="shared" ref="F153:L153" si="83">SUM(F154:F157)</f>
        <v>0</v>
      </c>
      <c r="G153" s="613">
        <f t="shared" si="83"/>
        <v>0</v>
      </c>
      <c r="H153" s="613">
        <f t="shared" si="83"/>
        <v>0</v>
      </c>
      <c r="I153" s="613">
        <f t="shared" si="83"/>
        <v>0</v>
      </c>
      <c r="J153" s="613">
        <f t="shared" si="83"/>
        <v>0</v>
      </c>
      <c r="K153" s="613">
        <f t="shared" si="83"/>
        <v>0</v>
      </c>
      <c r="L153" s="612">
        <f t="shared" si="83"/>
        <v>0</v>
      </c>
    </row>
    <row r="154" spans="1:12" ht="18.600000000000001" hidden="1" customHeight="1" x14ac:dyDescent="0.3">
      <c r="A154" s="552"/>
      <c r="B154" s="551"/>
      <c r="C154" s="550" t="s">
        <v>178</v>
      </c>
      <c r="D154" s="549" t="s">
        <v>245</v>
      </c>
      <c r="E154" s="698">
        <f t="shared" si="77"/>
        <v>0</v>
      </c>
      <c r="F154" s="619">
        <f t="shared" ref="F154:L157" si="84">F362</f>
        <v>0</v>
      </c>
      <c r="G154" s="619">
        <f t="shared" si="84"/>
        <v>0</v>
      </c>
      <c r="H154" s="619">
        <f t="shared" si="84"/>
        <v>0</v>
      </c>
      <c r="I154" s="619">
        <f t="shared" si="84"/>
        <v>0</v>
      </c>
      <c r="J154" s="619">
        <f t="shared" si="84"/>
        <v>0</v>
      </c>
      <c r="K154" s="619">
        <f t="shared" si="84"/>
        <v>0</v>
      </c>
      <c r="L154" s="618">
        <f t="shared" si="84"/>
        <v>0</v>
      </c>
    </row>
    <row r="155" spans="1:12" ht="18.600000000000001" hidden="1" customHeight="1" x14ac:dyDescent="0.3">
      <c r="A155" s="552"/>
      <c r="B155" s="551"/>
      <c r="C155" s="550" t="s">
        <v>180</v>
      </c>
      <c r="D155" s="549" t="s">
        <v>246</v>
      </c>
      <c r="E155" s="698">
        <f t="shared" si="77"/>
        <v>0</v>
      </c>
      <c r="F155" s="619">
        <f t="shared" si="84"/>
        <v>0</v>
      </c>
      <c r="G155" s="619">
        <f t="shared" si="84"/>
        <v>0</v>
      </c>
      <c r="H155" s="619">
        <f t="shared" si="84"/>
        <v>0</v>
      </c>
      <c r="I155" s="619">
        <f t="shared" si="84"/>
        <v>0</v>
      </c>
      <c r="J155" s="619">
        <f t="shared" si="84"/>
        <v>0</v>
      </c>
      <c r="K155" s="619">
        <f t="shared" si="84"/>
        <v>0</v>
      </c>
      <c r="L155" s="618">
        <f t="shared" si="84"/>
        <v>0</v>
      </c>
    </row>
    <row r="156" spans="1:12" ht="18.600000000000001" hidden="1" customHeight="1" x14ac:dyDescent="0.3">
      <c r="A156" s="590"/>
      <c r="B156" s="589"/>
      <c r="C156" s="588" t="s">
        <v>182</v>
      </c>
      <c r="D156" s="587" t="s">
        <v>247</v>
      </c>
      <c r="E156" s="698">
        <f t="shared" si="77"/>
        <v>0</v>
      </c>
      <c r="F156" s="619">
        <f t="shared" si="84"/>
        <v>0</v>
      </c>
      <c r="G156" s="619">
        <f t="shared" si="84"/>
        <v>0</v>
      </c>
      <c r="H156" s="619">
        <f t="shared" si="84"/>
        <v>0</v>
      </c>
      <c r="I156" s="619">
        <f t="shared" si="84"/>
        <v>0</v>
      </c>
      <c r="J156" s="619">
        <f t="shared" si="84"/>
        <v>0</v>
      </c>
      <c r="K156" s="619">
        <f t="shared" si="84"/>
        <v>0</v>
      </c>
      <c r="L156" s="618">
        <f t="shared" si="84"/>
        <v>0</v>
      </c>
    </row>
    <row r="157" spans="1:12" ht="18.600000000000001" hidden="1" customHeight="1" x14ac:dyDescent="0.3">
      <c r="A157" s="617"/>
      <c r="B157" s="616"/>
      <c r="C157" s="550" t="s">
        <v>1160</v>
      </c>
      <c r="D157" s="587" t="s">
        <v>1159</v>
      </c>
      <c r="E157" s="698">
        <f t="shared" si="77"/>
        <v>0</v>
      </c>
      <c r="F157" s="619">
        <f t="shared" si="84"/>
        <v>0</v>
      </c>
      <c r="G157" s="619">
        <f t="shared" si="84"/>
        <v>0</v>
      </c>
      <c r="H157" s="619">
        <f t="shared" si="84"/>
        <v>0</v>
      </c>
      <c r="I157" s="619">
        <f t="shared" si="84"/>
        <v>0</v>
      </c>
      <c r="J157" s="619">
        <f t="shared" si="84"/>
        <v>0</v>
      </c>
      <c r="K157" s="619">
        <f t="shared" si="84"/>
        <v>0</v>
      </c>
      <c r="L157" s="618">
        <f t="shared" si="84"/>
        <v>0</v>
      </c>
    </row>
    <row r="158" spans="1:12" s="535" customFormat="1" hidden="1" x14ac:dyDescent="0.3">
      <c r="A158" s="1227" t="s">
        <v>1158</v>
      </c>
      <c r="B158" s="1228"/>
      <c r="C158" s="1229"/>
      <c r="D158" s="607" t="s">
        <v>1157</v>
      </c>
      <c r="E158" s="698">
        <f t="shared" si="77"/>
        <v>0</v>
      </c>
      <c r="F158" s="606">
        <f t="shared" ref="F158:L158" si="85">F159</f>
        <v>0</v>
      </c>
      <c r="G158" s="606">
        <f t="shared" si="85"/>
        <v>0</v>
      </c>
      <c r="H158" s="606">
        <f t="shared" si="85"/>
        <v>0</v>
      </c>
      <c r="I158" s="606">
        <f t="shared" si="85"/>
        <v>0</v>
      </c>
      <c r="J158" s="606">
        <f t="shared" si="85"/>
        <v>0</v>
      </c>
      <c r="K158" s="606">
        <f t="shared" si="85"/>
        <v>0</v>
      </c>
      <c r="L158" s="605">
        <f t="shared" si="85"/>
        <v>0</v>
      </c>
    </row>
    <row r="159" spans="1:12" s="535" customFormat="1" ht="39.75" hidden="1" customHeight="1" x14ac:dyDescent="0.3">
      <c r="A159" s="604"/>
      <c r="B159" s="1228" t="s">
        <v>1156</v>
      </c>
      <c r="C159" s="1229"/>
      <c r="D159" s="549" t="s">
        <v>1155</v>
      </c>
      <c r="E159" s="698">
        <f t="shared" si="77"/>
        <v>0</v>
      </c>
      <c r="F159" s="592">
        <f t="shared" ref="F159:L159" si="86">F367</f>
        <v>0</v>
      </c>
      <c r="G159" s="592">
        <f t="shared" si="86"/>
        <v>0</v>
      </c>
      <c r="H159" s="592">
        <f t="shared" si="86"/>
        <v>0</v>
      </c>
      <c r="I159" s="592">
        <f t="shared" si="86"/>
        <v>0</v>
      </c>
      <c r="J159" s="592">
        <f t="shared" si="86"/>
        <v>0</v>
      </c>
      <c r="K159" s="592">
        <f t="shared" si="86"/>
        <v>0</v>
      </c>
      <c r="L159" s="591">
        <f t="shared" si="86"/>
        <v>0</v>
      </c>
    </row>
    <row r="160" spans="1:12" s="535" customFormat="1" ht="42" hidden="1" customHeight="1" x14ac:dyDescent="0.3">
      <c r="A160" s="1227" t="s">
        <v>1208</v>
      </c>
      <c r="B160" s="1228"/>
      <c r="C160" s="1229"/>
      <c r="D160" s="657" t="s">
        <v>1153</v>
      </c>
      <c r="E160" s="698">
        <f t="shared" si="77"/>
        <v>0</v>
      </c>
      <c r="F160" s="600">
        <f t="shared" ref="F160:L160" si="87">F161+F165+F169+F173+F177+F181+F185+F189+F193+F197+F202+F205</f>
        <v>0</v>
      </c>
      <c r="G160" s="600">
        <f t="shared" si="87"/>
        <v>0</v>
      </c>
      <c r="H160" s="600">
        <f t="shared" si="87"/>
        <v>0</v>
      </c>
      <c r="I160" s="600">
        <f t="shared" si="87"/>
        <v>0</v>
      </c>
      <c r="J160" s="600">
        <f t="shared" si="87"/>
        <v>0</v>
      </c>
      <c r="K160" s="600">
        <f t="shared" si="87"/>
        <v>0</v>
      </c>
      <c r="L160" s="599">
        <f t="shared" si="87"/>
        <v>0</v>
      </c>
    </row>
    <row r="161" spans="1:12" s="535" customFormat="1" ht="30.75" hidden="1" customHeight="1" x14ac:dyDescent="0.3">
      <c r="A161" s="601"/>
      <c r="B161" s="1234" t="s">
        <v>1207</v>
      </c>
      <c r="C161" s="1229"/>
      <c r="D161" s="593" t="s">
        <v>1151</v>
      </c>
      <c r="E161" s="698">
        <f t="shared" si="77"/>
        <v>0</v>
      </c>
      <c r="F161" s="600">
        <f t="shared" ref="F161:L161" si="88">F162+F163+F164</f>
        <v>0</v>
      </c>
      <c r="G161" s="600">
        <f t="shared" si="88"/>
        <v>0</v>
      </c>
      <c r="H161" s="600">
        <f t="shared" si="88"/>
        <v>0</v>
      </c>
      <c r="I161" s="600">
        <f t="shared" si="88"/>
        <v>0</v>
      </c>
      <c r="J161" s="600">
        <f t="shared" si="88"/>
        <v>0</v>
      </c>
      <c r="K161" s="600">
        <f t="shared" si="88"/>
        <v>0</v>
      </c>
      <c r="L161" s="599">
        <f t="shared" si="88"/>
        <v>0</v>
      </c>
    </row>
    <row r="162" spans="1:12" s="535" customFormat="1" hidden="1" x14ac:dyDescent="0.3">
      <c r="A162" s="552"/>
      <c r="B162" s="551"/>
      <c r="C162" s="550" t="s">
        <v>178</v>
      </c>
      <c r="D162" s="549" t="s">
        <v>1150</v>
      </c>
      <c r="E162" s="698">
        <f t="shared" si="77"/>
        <v>0</v>
      </c>
      <c r="F162" s="619">
        <f t="shared" ref="F162:L164" si="89">F370</f>
        <v>0</v>
      </c>
      <c r="G162" s="619">
        <f t="shared" si="89"/>
        <v>0</v>
      </c>
      <c r="H162" s="619">
        <f t="shared" si="89"/>
        <v>0</v>
      </c>
      <c r="I162" s="619">
        <f t="shared" si="89"/>
        <v>0</v>
      </c>
      <c r="J162" s="619">
        <f t="shared" si="89"/>
        <v>0</v>
      </c>
      <c r="K162" s="619">
        <f t="shared" si="89"/>
        <v>0</v>
      </c>
      <c r="L162" s="618">
        <f t="shared" si="89"/>
        <v>0</v>
      </c>
    </row>
    <row r="163" spans="1:12" s="535" customFormat="1" hidden="1" x14ac:dyDescent="0.3">
      <c r="A163" s="552"/>
      <c r="B163" s="551"/>
      <c r="C163" s="550" t="s">
        <v>180</v>
      </c>
      <c r="D163" s="549" t="s">
        <v>1149</v>
      </c>
      <c r="E163" s="698">
        <f t="shared" si="77"/>
        <v>0</v>
      </c>
      <c r="F163" s="619">
        <f t="shared" si="89"/>
        <v>0</v>
      </c>
      <c r="G163" s="619">
        <f t="shared" si="89"/>
        <v>0</v>
      </c>
      <c r="H163" s="619">
        <f t="shared" si="89"/>
        <v>0</v>
      </c>
      <c r="I163" s="619">
        <f t="shared" si="89"/>
        <v>0</v>
      </c>
      <c r="J163" s="619">
        <f t="shared" si="89"/>
        <v>0</v>
      </c>
      <c r="K163" s="619">
        <f t="shared" si="89"/>
        <v>0</v>
      </c>
      <c r="L163" s="618">
        <f t="shared" si="89"/>
        <v>0</v>
      </c>
    </row>
    <row r="164" spans="1:12" s="535" customFormat="1" hidden="1" x14ac:dyDescent="0.3">
      <c r="A164" s="590"/>
      <c r="B164" s="589"/>
      <c r="C164" s="588" t="s">
        <v>182</v>
      </c>
      <c r="D164" s="587" t="s">
        <v>1148</v>
      </c>
      <c r="E164" s="698">
        <f t="shared" si="77"/>
        <v>0</v>
      </c>
      <c r="F164" s="619">
        <f t="shared" si="89"/>
        <v>0</v>
      </c>
      <c r="G164" s="619">
        <f t="shared" si="89"/>
        <v>0</v>
      </c>
      <c r="H164" s="619">
        <f t="shared" si="89"/>
        <v>0</v>
      </c>
      <c r="I164" s="619">
        <f t="shared" si="89"/>
        <v>0</v>
      </c>
      <c r="J164" s="619">
        <f t="shared" si="89"/>
        <v>0</v>
      </c>
      <c r="K164" s="619">
        <f t="shared" si="89"/>
        <v>0</v>
      </c>
      <c r="L164" s="618">
        <f t="shared" si="89"/>
        <v>0</v>
      </c>
    </row>
    <row r="165" spans="1:12" s="535" customFormat="1" hidden="1" x14ac:dyDescent="0.3">
      <c r="A165" s="594"/>
      <c r="B165" s="1220" t="s">
        <v>1147</v>
      </c>
      <c r="C165" s="1221"/>
      <c r="D165" s="593" t="s">
        <v>1146</v>
      </c>
      <c r="E165" s="698">
        <f t="shared" si="77"/>
        <v>0</v>
      </c>
      <c r="F165" s="592">
        <f t="shared" ref="F165:L165" si="90">F166+F167+F168</f>
        <v>0</v>
      </c>
      <c r="G165" s="592">
        <f t="shared" si="90"/>
        <v>0</v>
      </c>
      <c r="H165" s="592">
        <f t="shared" si="90"/>
        <v>0</v>
      </c>
      <c r="I165" s="592">
        <f t="shared" si="90"/>
        <v>0</v>
      </c>
      <c r="J165" s="592">
        <f t="shared" si="90"/>
        <v>0</v>
      </c>
      <c r="K165" s="592">
        <f t="shared" si="90"/>
        <v>0</v>
      </c>
      <c r="L165" s="591">
        <f t="shared" si="90"/>
        <v>0</v>
      </c>
    </row>
    <row r="166" spans="1:12" s="535" customFormat="1" hidden="1" x14ac:dyDescent="0.3">
      <c r="A166" s="552"/>
      <c r="B166" s="551"/>
      <c r="C166" s="550" t="s">
        <v>178</v>
      </c>
      <c r="D166" s="549" t="s">
        <v>1145</v>
      </c>
      <c r="E166" s="698">
        <f t="shared" si="77"/>
        <v>0</v>
      </c>
      <c r="F166" s="619">
        <f t="shared" ref="F166:L168" si="91">F374</f>
        <v>0</v>
      </c>
      <c r="G166" s="619">
        <f t="shared" si="91"/>
        <v>0</v>
      </c>
      <c r="H166" s="619">
        <f t="shared" si="91"/>
        <v>0</v>
      </c>
      <c r="I166" s="619">
        <f t="shared" si="91"/>
        <v>0</v>
      </c>
      <c r="J166" s="619">
        <f t="shared" si="91"/>
        <v>0</v>
      </c>
      <c r="K166" s="619">
        <f t="shared" si="91"/>
        <v>0</v>
      </c>
      <c r="L166" s="618">
        <f t="shared" si="91"/>
        <v>0</v>
      </c>
    </row>
    <row r="167" spans="1:12" s="535" customFormat="1" hidden="1" x14ac:dyDescent="0.3">
      <c r="A167" s="552"/>
      <c r="B167" s="551"/>
      <c r="C167" s="550" t="s">
        <v>180</v>
      </c>
      <c r="D167" s="549" t="s">
        <v>1144</v>
      </c>
      <c r="E167" s="698">
        <f t="shared" si="77"/>
        <v>0</v>
      </c>
      <c r="F167" s="619">
        <f t="shared" si="91"/>
        <v>0</v>
      </c>
      <c r="G167" s="619">
        <f t="shared" si="91"/>
        <v>0</v>
      </c>
      <c r="H167" s="619">
        <f t="shared" si="91"/>
        <v>0</v>
      </c>
      <c r="I167" s="619">
        <f t="shared" si="91"/>
        <v>0</v>
      </c>
      <c r="J167" s="619">
        <f t="shared" si="91"/>
        <v>0</v>
      </c>
      <c r="K167" s="619">
        <f t="shared" si="91"/>
        <v>0</v>
      </c>
      <c r="L167" s="618">
        <f t="shared" si="91"/>
        <v>0</v>
      </c>
    </row>
    <row r="168" spans="1:12" s="535" customFormat="1" hidden="1" x14ac:dyDescent="0.3">
      <c r="A168" s="590"/>
      <c r="B168" s="589"/>
      <c r="C168" s="588" t="s">
        <v>182</v>
      </c>
      <c r="D168" s="587" t="s">
        <v>1143</v>
      </c>
      <c r="E168" s="698">
        <f t="shared" si="77"/>
        <v>0</v>
      </c>
      <c r="F168" s="619">
        <f t="shared" si="91"/>
        <v>0</v>
      </c>
      <c r="G168" s="619">
        <f t="shared" si="91"/>
        <v>0</v>
      </c>
      <c r="H168" s="619">
        <f t="shared" si="91"/>
        <v>0</v>
      </c>
      <c r="I168" s="619">
        <f t="shared" si="91"/>
        <v>0</v>
      </c>
      <c r="J168" s="619">
        <f t="shared" si="91"/>
        <v>0</v>
      </c>
      <c r="K168" s="619">
        <f t="shared" si="91"/>
        <v>0</v>
      </c>
      <c r="L168" s="618">
        <f t="shared" si="91"/>
        <v>0</v>
      </c>
    </row>
    <row r="169" spans="1:12" s="535" customFormat="1" hidden="1" x14ac:dyDescent="0.3">
      <c r="A169" s="594"/>
      <c r="B169" s="1220" t="s">
        <v>1142</v>
      </c>
      <c r="C169" s="1221"/>
      <c r="D169" s="593" t="s">
        <v>1141</v>
      </c>
      <c r="E169" s="698">
        <f t="shared" si="77"/>
        <v>0</v>
      </c>
      <c r="F169" s="596">
        <f t="shared" ref="F169:L169" si="92">F170+F171+F172</f>
        <v>0</v>
      </c>
      <c r="G169" s="596">
        <f t="shared" si="92"/>
        <v>0</v>
      </c>
      <c r="H169" s="596">
        <f t="shared" si="92"/>
        <v>0</v>
      </c>
      <c r="I169" s="596">
        <f t="shared" si="92"/>
        <v>0</v>
      </c>
      <c r="J169" s="596">
        <f t="shared" si="92"/>
        <v>0</v>
      </c>
      <c r="K169" s="596">
        <f t="shared" si="92"/>
        <v>0</v>
      </c>
      <c r="L169" s="595">
        <f t="shared" si="92"/>
        <v>0</v>
      </c>
    </row>
    <row r="170" spans="1:12" s="535" customFormat="1" hidden="1" x14ac:dyDescent="0.3">
      <c r="A170" s="552"/>
      <c r="B170" s="551"/>
      <c r="C170" s="550" t="s">
        <v>178</v>
      </c>
      <c r="D170" s="549" t="s">
        <v>1140</v>
      </c>
      <c r="E170" s="698">
        <f t="shared" si="77"/>
        <v>0</v>
      </c>
      <c r="F170" s="619">
        <f t="shared" ref="F170:L172" si="93">F378</f>
        <v>0</v>
      </c>
      <c r="G170" s="619">
        <f t="shared" si="93"/>
        <v>0</v>
      </c>
      <c r="H170" s="619">
        <f t="shared" si="93"/>
        <v>0</v>
      </c>
      <c r="I170" s="619">
        <f t="shared" si="93"/>
        <v>0</v>
      </c>
      <c r="J170" s="619">
        <f t="shared" si="93"/>
        <v>0</v>
      </c>
      <c r="K170" s="619">
        <f t="shared" si="93"/>
        <v>0</v>
      </c>
      <c r="L170" s="618">
        <f t="shared" si="93"/>
        <v>0</v>
      </c>
    </row>
    <row r="171" spans="1:12" s="535" customFormat="1" hidden="1" x14ac:dyDescent="0.3">
      <c r="A171" s="552"/>
      <c r="B171" s="551"/>
      <c r="C171" s="550" t="s">
        <v>180</v>
      </c>
      <c r="D171" s="549" t="s">
        <v>1139</v>
      </c>
      <c r="E171" s="698">
        <f t="shared" si="77"/>
        <v>0</v>
      </c>
      <c r="F171" s="619">
        <f t="shared" si="93"/>
        <v>0</v>
      </c>
      <c r="G171" s="619">
        <f t="shared" si="93"/>
        <v>0</v>
      </c>
      <c r="H171" s="619">
        <f t="shared" si="93"/>
        <v>0</v>
      </c>
      <c r="I171" s="619">
        <f t="shared" si="93"/>
        <v>0</v>
      </c>
      <c r="J171" s="619">
        <f t="shared" si="93"/>
        <v>0</v>
      </c>
      <c r="K171" s="619">
        <f t="shared" si="93"/>
        <v>0</v>
      </c>
      <c r="L171" s="618">
        <f t="shared" si="93"/>
        <v>0</v>
      </c>
    </row>
    <row r="172" spans="1:12" s="535" customFormat="1" hidden="1" x14ac:dyDescent="0.3">
      <c r="A172" s="590"/>
      <c r="B172" s="589"/>
      <c r="C172" s="588" t="s">
        <v>182</v>
      </c>
      <c r="D172" s="587" t="s">
        <v>1138</v>
      </c>
      <c r="E172" s="698">
        <f t="shared" si="77"/>
        <v>0</v>
      </c>
      <c r="F172" s="619">
        <f t="shared" si="93"/>
        <v>0</v>
      </c>
      <c r="G172" s="619">
        <f t="shared" si="93"/>
        <v>0</v>
      </c>
      <c r="H172" s="619">
        <f t="shared" si="93"/>
        <v>0</v>
      </c>
      <c r="I172" s="619">
        <f t="shared" si="93"/>
        <v>0</v>
      </c>
      <c r="J172" s="619">
        <f t="shared" si="93"/>
        <v>0</v>
      </c>
      <c r="K172" s="619">
        <f t="shared" si="93"/>
        <v>0</v>
      </c>
      <c r="L172" s="618">
        <f t="shared" si="93"/>
        <v>0</v>
      </c>
    </row>
    <row r="173" spans="1:12" s="535" customFormat="1" hidden="1" x14ac:dyDescent="0.3">
      <c r="A173" s="594"/>
      <c r="B173" s="1222" t="s">
        <v>1137</v>
      </c>
      <c r="C173" s="1223"/>
      <c r="D173" s="593" t="s">
        <v>1136</v>
      </c>
      <c r="E173" s="698">
        <f t="shared" si="77"/>
        <v>0</v>
      </c>
      <c r="F173" s="592">
        <f t="shared" ref="F173:L173" si="94">F174+F175+F176</f>
        <v>0</v>
      </c>
      <c r="G173" s="592">
        <f t="shared" si="94"/>
        <v>0</v>
      </c>
      <c r="H173" s="592">
        <f t="shared" si="94"/>
        <v>0</v>
      </c>
      <c r="I173" s="592">
        <f t="shared" si="94"/>
        <v>0</v>
      </c>
      <c r="J173" s="592">
        <f t="shared" si="94"/>
        <v>0</v>
      </c>
      <c r="K173" s="592">
        <f t="shared" si="94"/>
        <v>0</v>
      </c>
      <c r="L173" s="591">
        <f t="shared" si="94"/>
        <v>0</v>
      </c>
    </row>
    <row r="174" spans="1:12" s="535" customFormat="1" hidden="1" x14ac:dyDescent="0.3">
      <c r="A174" s="552"/>
      <c r="B174" s="551"/>
      <c r="C174" s="550" t="s">
        <v>178</v>
      </c>
      <c r="D174" s="549" t="s">
        <v>1135</v>
      </c>
      <c r="E174" s="698">
        <f t="shared" si="77"/>
        <v>0</v>
      </c>
      <c r="F174" s="619">
        <f t="shared" ref="F174:L176" si="95">F382</f>
        <v>0</v>
      </c>
      <c r="G174" s="619">
        <f t="shared" si="95"/>
        <v>0</v>
      </c>
      <c r="H174" s="619">
        <f t="shared" si="95"/>
        <v>0</v>
      </c>
      <c r="I174" s="619">
        <f t="shared" si="95"/>
        <v>0</v>
      </c>
      <c r="J174" s="619">
        <f t="shared" si="95"/>
        <v>0</v>
      </c>
      <c r="K174" s="619">
        <f t="shared" si="95"/>
        <v>0</v>
      </c>
      <c r="L174" s="618">
        <f t="shared" si="95"/>
        <v>0</v>
      </c>
    </row>
    <row r="175" spans="1:12" s="535" customFormat="1" hidden="1" x14ac:dyDescent="0.3">
      <c r="A175" s="552"/>
      <c r="B175" s="551"/>
      <c r="C175" s="550" t="s">
        <v>180</v>
      </c>
      <c r="D175" s="549" t="s">
        <v>1134</v>
      </c>
      <c r="E175" s="698">
        <f t="shared" si="77"/>
        <v>0</v>
      </c>
      <c r="F175" s="619">
        <f t="shared" si="95"/>
        <v>0</v>
      </c>
      <c r="G175" s="619">
        <f t="shared" si="95"/>
        <v>0</v>
      </c>
      <c r="H175" s="619">
        <f t="shared" si="95"/>
        <v>0</v>
      </c>
      <c r="I175" s="619">
        <f t="shared" si="95"/>
        <v>0</v>
      </c>
      <c r="J175" s="619">
        <f t="shared" si="95"/>
        <v>0</v>
      </c>
      <c r="K175" s="619">
        <f t="shared" si="95"/>
        <v>0</v>
      </c>
      <c r="L175" s="618">
        <f t="shared" si="95"/>
        <v>0</v>
      </c>
    </row>
    <row r="176" spans="1:12" s="535" customFormat="1" hidden="1" x14ac:dyDescent="0.3">
      <c r="A176" s="590"/>
      <c r="B176" s="589"/>
      <c r="C176" s="588" t="s">
        <v>182</v>
      </c>
      <c r="D176" s="587" t="s">
        <v>1133</v>
      </c>
      <c r="E176" s="698">
        <f t="shared" si="77"/>
        <v>0</v>
      </c>
      <c r="F176" s="619">
        <f t="shared" si="95"/>
        <v>0</v>
      </c>
      <c r="G176" s="619">
        <f t="shared" si="95"/>
        <v>0</v>
      </c>
      <c r="H176" s="619">
        <f t="shared" si="95"/>
        <v>0</v>
      </c>
      <c r="I176" s="619">
        <f t="shared" si="95"/>
        <v>0</v>
      </c>
      <c r="J176" s="619">
        <f t="shared" si="95"/>
        <v>0</v>
      </c>
      <c r="K176" s="619">
        <f t="shared" si="95"/>
        <v>0</v>
      </c>
      <c r="L176" s="618">
        <f t="shared" si="95"/>
        <v>0</v>
      </c>
    </row>
    <row r="177" spans="1:12" s="535" customFormat="1" hidden="1" x14ac:dyDescent="0.3">
      <c r="A177" s="594"/>
      <c r="B177" s="1222" t="s">
        <v>1132</v>
      </c>
      <c r="C177" s="1223"/>
      <c r="D177" s="593" t="s">
        <v>1131</v>
      </c>
      <c r="E177" s="698">
        <f t="shared" si="77"/>
        <v>0</v>
      </c>
      <c r="F177" s="592">
        <f t="shared" ref="F177:L177" si="96">F178+F179+F180</f>
        <v>0</v>
      </c>
      <c r="G177" s="592">
        <f t="shared" si="96"/>
        <v>0</v>
      </c>
      <c r="H177" s="592">
        <f t="shared" si="96"/>
        <v>0</v>
      </c>
      <c r="I177" s="592">
        <f t="shared" si="96"/>
        <v>0</v>
      </c>
      <c r="J177" s="592">
        <f t="shared" si="96"/>
        <v>0</v>
      </c>
      <c r="K177" s="592">
        <f t="shared" si="96"/>
        <v>0</v>
      </c>
      <c r="L177" s="591">
        <f t="shared" si="96"/>
        <v>0</v>
      </c>
    </row>
    <row r="178" spans="1:12" s="535" customFormat="1" hidden="1" x14ac:dyDescent="0.3">
      <c r="A178" s="552"/>
      <c r="B178" s="551"/>
      <c r="C178" s="550" t="s">
        <v>178</v>
      </c>
      <c r="D178" s="549" t="s">
        <v>1130</v>
      </c>
      <c r="E178" s="698">
        <f t="shared" si="77"/>
        <v>0</v>
      </c>
      <c r="F178" s="619">
        <f t="shared" ref="F178:L180" si="97">F386</f>
        <v>0</v>
      </c>
      <c r="G178" s="619">
        <f t="shared" si="97"/>
        <v>0</v>
      </c>
      <c r="H178" s="619">
        <f t="shared" si="97"/>
        <v>0</v>
      </c>
      <c r="I178" s="619">
        <f t="shared" si="97"/>
        <v>0</v>
      </c>
      <c r="J178" s="619">
        <f t="shared" si="97"/>
        <v>0</v>
      </c>
      <c r="K178" s="619">
        <f t="shared" si="97"/>
        <v>0</v>
      </c>
      <c r="L178" s="618">
        <f t="shared" si="97"/>
        <v>0</v>
      </c>
    </row>
    <row r="179" spans="1:12" s="535" customFormat="1" hidden="1" x14ac:dyDescent="0.3">
      <c r="A179" s="552"/>
      <c r="B179" s="551"/>
      <c r="C179" s="550" t="s">
        <v>180</v>
      </c>
      <c r="D179" s="549" t="s">
        <v>1129</v>
      </c>
      <c r="E179" s="698">
        <f t="shared" si="77"/>
        <v>0</v>
      </c>
      <c r="F179" s="619">
        <f t="shared" si="97"/>
        <v>0</v>
      </c>
      <c r="G179" s="619">
        <f t="shared" si="97"/>
        <v>0</v>
      </c>
      <c r="H179" s="619">
        <f t="shared" si="97"/>
        <v>0</v>
      </c>
      <c r="I179" s="619">
        <f t="shared" si="97"/>
        <v>0</v>
      </c>
      <c r="J179" s="619">
        <f t="shared" si="97"/>
        <v>0</v>
      </c>
      <c r="K179" s="619">
        <f t="shared" si="97"/>
        <v>0</v>
      </c>
      <c r="L179" s="618">
        <f t="shared" si="97"/>
        <v>0</v>
      </c>
    </row>
    <row r="180" spans="1:12" s="535" customFormat="1" hidden="1" x14ac:dyDescent="0.3">
      <c r="A180" s="590"/>
      <c r="B180" s="589"/>
      <c r="C180" s="588" t="s">
        <v>182</v>
      </c>
      <c r="D180" s="587" t="s">
        <v>1128</v>
      </c>
      <c r="E180" s="698">
        <f t="shared" si="77"/>
        <v>0</v>
      </c>
      <c r="F180" s="619">
        <f t="shared" si="97"/>
        <v>0</v>
      </c>
      <c r="G180" s="619">
        <f t="shared" si="97"/>
        <v>0</v>
      </c>
      <c r="H180" s="619">
        <f t="shared" si="97"/>
        <v>0</v>
      </c>
      <c r="I180" s="619">
        <f t="shared" si="97"/>
        <v>0</v>
      </c>
      <c r="J180" s="619">
        <f t="shared" si="97"/>
        <v>0</v>
      </c>
      <c r="K180" s="619">
        <f t="shared" si="97"/>
        <v>0</v>
      </c>
      <c r="L180" s="618">
        <f t="shared" si="97"/>
        <v>0</v>
      </c>
    </row>
    <row r="181" spans="1:12" s="535" customFormat="1" hidden="1" x14ac:dyDescent="0.3">
      <c r="A181" s="594"/>
      <c r="B181" s="1222" t="s">
        <v>1127</v>
      </c>
      <c r="C181" s="1223"/>
      <c r="D181" s="593" t="s">
        <v>1126</v>
      </c>
      <c r="E181" s="703">
        <f t="shared" si="77"/>
        <v>0</v>
      </c>
      <c r="F181" s="596">
        <f t="shared" ref="F181:L181" si="98">F182+F183+F184</f>
        <v>0</v>
      </c>
      <c r="G181" s="596">
        <f t="shared" si="98"/>
        <v>0</v>
      </c>
      <c r="H181" s="596">
        <f t="shared" si="98"/>
        <v>0</v>
      </c>
      <c r="I181" s="596">
        <f t="shared" si="98"/>
        <v>0</v>
      </c>
      <c r="J181" s="596">
        <f t="shared" si="98"/>
        <v>0</v>
      </c>
      <c r="K181" s="596">
        <f t="shared" si="98"/>
        <v>0</v>
      </c>
      <c r="L181" s="595">
        <f t="shared" si="98"/>
        <v>0</v>
      </c>
    </row>
    <row r="182" spans="1:12" s="535" customFormat="1" hidden="1" x14ac:dyDescent="0.3">
      <c r="A182" s="552"/>
      <c r="B182" s="551"/>
      <c r="C182" s="550" t="s">
        <v>178</v>
      </c>
      <c r="D182" s="549" t="s">
        <v>1125</v>
      </c>
      <c r="E182" s="703">
        <f t="shared" si="77"/>
        <v>0</v>
      </c>
      <c r="F182" s="619">
        <f t="shared" ref="F182:L184" si="99">F390</f>
        <v>0</v>
      </c>
      <c r="G182" s="619">
        <f t="shared" si="99"/>
        <v>0</v>
      </c>
      <c r="H182" s="619">
        <f t="shared" si="99"/>
        <v>0</v>
      </c>
      <c r="I182" s="619">
        <f t="shared" si="99"/>
        <v>0</v>
      </c>
      <c r="J182" s="619">
        <f t="shared" si="99"/>
        <v>0</v>
      </c>
      <c r="K182" s="619">
        <f t="shared" si="99"/>
        <v>0</v>
      </c>
      <c r="L182" s="618">
        <f t="shared" si="99"/>
        <v>0</v>
      </c>
    </row>
    <row r="183" spans="1:12" s="535" customFormat="1" hidden="1" x14ac:dyDescent="0.3">
      <c r="A183" s="552"/>
      <c r="B183" s="551"/>
      <c r="C183" s="550" t="s">
        <v>180</v>
      </c>
      <c r="D183" s="549" t="s">
        <v>1124</v>
      </c>
      <c r="E183" s="703">
        <f t="shared" si="77"/>
        <v>0</v>
      </c>
      <c r="F183" s="619">
        <f t="shared" si="99"/>
        <v>0</v>
      </c>
      <c r="G183" s="619">
        <f t="shared" si="99"/>
        <v>0</v>
      </c>
      <c r="H183" s="619">
        <f t="shared" si="99"/>
        <v>0</v>
      </c>
      <c r="I183" s="619">
        <f t="shared" si="99"/>
        <v>0</v>
      </c>
      <c r="J183" s="619">
        <f t="shared" si="99"/>
        <v>0</v>
      </c>
      <c r="K183" s="619">
        <f t="shared" si="99"/>
        <v>0</v>
      </c>
      <c r="L183" s="618">
        <f t="shared" si="99"/>
        <v>0</v>
      </c>
    </row>
    <row r="184" spans="1:12" s="535" customFormat="1" hidden="1" x14ac:dyDescent="0.3">
      <c r="A184" s="590"/>
      <c r="B184" s="589"/>
      <c r="C184" s="588" t="s">
        <v>182</v>
      </c>
      <c r="D184" s="587" t="s">
        <v>1123</v>
      </c>
      <c r="E184" s="703">
        <f t="shared" si="77"/>
        <v>0</v>
      </c>
      <c r="F184" s="619">
        <f t="shared" si="99"/>
        <v>0</v>
      </c>
      <c r="G184" s="619">
        <f t="shared" si="99"/>
        <v>0</v>
      </c>
      <c r="H184" s="619">
        <f t="shared" si="99"/>
        <v>0</v>
      </c>
      <c r="I184" s="619">
        <f t="shared" si="99"/>
        <v>0</v>
      </c>
      <c r="J184" s="619">
        <f t="shared" si="99"/>
        <v>0</v>
      </c>
      <c r="K184" s="619">
        <f t="shared" si="99"/>
        <v>0</v>
      </c>
      <c r="L184" s="618">
        <f t="shared" si="99"/>
        <v>0</v>
      </c>
    </row>
    <row r="185" spans="1:12" s="535" customFormat="1" hidden="1" x14ac:dyDescent="0.3">
      <c r="A185" s="594"/>
      <c r="B185" s="1222" t="s">
        <v>1122</v>
      </c>
      <c r="C185" s="1223"/>
      <c r="D185" s="593" t="s">
        <v>1121</v>
      </c>
      <c r="E185" s="703">
        <f t="shared" si="77"/>
        <v>0</v>
      </c>
      <c r="F185" s="592">
        <f t="shared" ref="F185:L185" si="100">F186+F187+F188</f>
        <v>0</v>
      </c>
      <c r="G185" s="592">
        <f t="shared" si="100"/>
        <v>0</v>
      </c>
      <c r="H185" s="592">
        <f t="shared" si="100"/>
        <v>0</v>
      </c>
      <c r="I185" s="592">
        <f t="shared" si="100"/>
        <v>0</v>
      </c>
      <c r="J185" s="592">
        <f t="shared" si="100"/>
        <v>0</v>
      </c>
      <c r="K185" s="592">
        <f t="shared" si="100"/>
        <v>0</v>
      </c>
      <c r="L185" s="591">
        <f t="shared" si="100"/>
        <v>0</v>
      </c>
    </row>
    <row r="186" spans="1:12" s="535" customFormat="1" hidden="1" x14ac:dyDescent="0.3">
      <c r="A186" s="552"/>
      <c r="B186" s="551"/>
      <c r="C186" s="550" t="s">
        <v>178</v>
      </c>
      <c r="D186" s="549" t="s">
        <v>1120</v>
      </c>
      <c r="E186" s="703">
        <f t="shared" si="77"/>
        <v>0</v>
      </c>
      <c r="F186" s="619">
        <f t="shared" ref="F186:L188" si="101">F394</f>
        <v>0</v>
      </c>
      <c r="G186" s="619">
        <f t="shared" si="101"/>
        <v>0</v>
      </c>
      <c r="H186" s="619">
        <f t="shared" si="101"/>
        <v>0</v>
      </c>
      <c r="I186" s="619">
        <f t="shared" si="101"/>
        <v>0</v>
      </c>
      <c r="J186" s="619">
        <f t="shared" si="101"/>
        <v>0</v>
      </c>
      <c r="K186" s="619">
        <f t="shared" si="101"/>
        <v>0</v>
      </c>
      <c r="L186" s="618">
        <f t="shared" si="101"/>
        <v>0</v>
      </c>
    </row>
    <row r="187" spans="1:12" s="535" customFormat="1" hidden="1" x14ac:dyDescent="0.3">
      <c r="A187" s="552"/>
      <c r="B187" s="551"/>
      <c r="C187" s="550" t="s">
        <v>180</v>
      </c>
      <c r="D187" s="549" t="s">
        <v>1119</v>
      </c>
      <c r="E187" s="698">
        <f t="shared" si="77"/>
        <v>0</v>
      </c>
      <c r="F187" s="619">
        <f t="shared" si="101"/>
        <v>0</v>
      </c>
      <c r="G187" s="619">
        <f t="shared" si="101"/>
        <v>0</v>
      </c>
      <c r="H187" s="619">
        <f t="shared" si="101"/>
        <v>0</v>
      </c>
      <c r="I187" s="619">
        <f t="shared" si="101"/>
        <v>0</v>
      </c>
      <c r="J187" s="619">
        <f t="shared" si="101"/>
        <v>0</v>
      </c>
      <c r="K187" s="619">
        <f t="shared" si="101"/>
        <v>0</v>
      </c>
      <c r="L187" s="618">
        <f t="shared" si="101"/>
        <v>0</v>
      </c>
    </row>
    <row r="188" spans="1:12" s="535" customFormat="1" hidden="1" x14ac:dyDescent="0.3">
      <c r="A188" s="590"/>
      <c r="B188" s="589"/>
      <c r="C188" s="588" t="s">
        <v>182</v>
      </c>
      <c r="D188" s="587" t="s">
        <v>1118</v>
      </c>
      <c r="E188" s="698">
        <f t="shared" si="77"/>
        <v>0</v>
      </c>
      <c r="F188" s="619">
        <f t="shared" si="101"/>
        <v>0</v>
      </c>
      <c r="G188" s="619">
        <f t="shared" si="101"/>
        <v>0</v>
      </c>
      <c r="H188" s="619">
        <f t="shared" si="101"/>
        <v>0</v>
      </c>
      <c r="I188" s="619">
        <f t="shared" si="101"/>
        <v>0</v>
      </c>
      <c r="J188" s="619">
        <f t="shared" si="101"/>
        <v>0</v>
      </c>
      <c r="K188" s="619">
        <f t="shared" si="101"/>
        <v>0</v>
      </c>
      <c r="L188" s="618">
        <f t="shared" si="101"/>
        <v>0</v>
      </c>
    </row>
    <row r="189" spans="1:12" s="535" customFormat="1" hidden="1" x14ac:dyDescent="0.3">
      <c r="A189" s="715"/>
      <c r="B189" s="1260" t="s">
        <v>1117</v>
      </c>
      <c r="C189" s="1261"/>
      <c r="D189" s="714" t="s">
        <v>1116</v>
      </c>
      <c r="E189" s="698">
        <f t="shared" si="77"/>
        <v>0</v>
      </c>
      <c r="F189" s="713">
        <f t="shared" ref="F189:L189" si="102">F190+F191+F192</f>
        <v>0</v>
      </c>
      <c r="G189" s="713">
        <f t="shared" si="102"/>
        <v>0</v>
      </c>
      <c r="H189" s="713">
        <f t="shared" si="102"/>
        <v>0</v>
      </c>
      <c r="I189" s="713">
        <f t="shared" si="102"/>
        <v>0</v>
      </c>
      <c r="J189" s="713">
        <f t="shared" si="102"/>
        <v>0</v>
      </c>
      <c r="K189" s="713">
        <f t="shared" si="102"/>
        <v>0</v>
      </c>
      <c r="L189" s="712">
        <f t="shared" si="102"/>
        <v>0</v>
      </c>
    </row>
    <row r="190" spans="1:12" s="535" customFormat="1" hidden="1" x14ac:dyDescent="0.3">
      <c r="A190" s="572"/>
      <c r="B190" s="571"/>
      <c r="C190" s="570" t="s">
        <v>178</v>
      </c>
      <c r="D190" s="569" t="s">
        <v>1115</v>
      </c>
      <c r="E190" s="698">
        <f t="shared" si="77"/>
        <v>0</v>
      </c>
      <c r="F190" s="711">
        <f t="shared" ref="F190:L192" si="103">F398</f>
        <v>0</v>
      </c>
      <c r="G190" s="711">
        <f t="shared" si="103"/>
        <v>0</v>
      </c>
      <c r="H190" s="711">
        <f t="shared" si="103"/>
        <v>0</v>
      </c>
      <c r="I190" s="711">
        <f t="shared" si="103"/>
        <v>0</v>
      </c>
      <c r="J190" s="711">
        <f t="shared" si="103"/>
        <v>0</v>
      </c>
      <c r="K190" s="711">
        <f t="shared" si="103"/>
        <v>0</v>
      </c>
      <c r="L190" s="710">
        <f t="shared" si="103"/>
        <v>0</v>
      </c>
    </row>
    <row r="191" spans="1:12" s="535" customFormat="1" hidden="1" x14ac:dyDescent="0.3">
      <c r="A191" s="566"/>
      <c r="B191" s="565"/>
      <c r="C191" s="564" t="s">
        <v>180</v>
      </c>
      <c r="D191" s="563" t="s">
        <v>1114</v>
      </c>
      <c r="E191" s="698">
        <f t="shared" si="77"/>
        <v>0</v>
      </c>
      <c r="F191" s="711">
        <f t="shared" si="103"/>
        <v>0</v>
      </c>
      <c r="G191" s="711">
        <f t="shared" si="103"/>
        <v>0</v>
      </c>
      <c r="H191" s="711">
        <f t="shared" si="103"/>
        <v>0</v>
      </c>
      <c r="I191" s="711">
        <f t="shared" si="103"/>
        <v>0</v>
      </c>
      <c r="J191" s="711">
        <f t="shared" si="103"/>
        <v>0</v>
      </c>
      <c r="K191" s="711">
        <f t="shared" si="103"/>
        <v>0</v>
      </c>
      <c r="L191" s="710">
        <f t="shared" si="103"/>
        <v>0</v>
      </c>
    </row>
    <row r="192" spans="1:12" s="535" customFormat="1" hidden="1" x14ac:dyDescent="0.3">
      <c r="A192" s="583"/>
      <c r="B192" s="582"/>
      <c r="C192" s="581" t="s">
        <v>1113</v>
      </c>
      <c r="D192" s="580" t="s">
        <v>1112</v>
      </c>
      <c r="E192" s="698">
        <f t="shared" si="77"/>
        <v>0</v>
      </c>
      <c r="F192" s="711">
        <f t="shared" si="103"/>
        <v>0</v>
      </c>
      <c r="G192" s="711">
        <f t="shared" si="103"/>
        <v>0</v>
      </c>
      <c r="H192" s="711">
        <f t="shared" si="103"/>
        <v>0</v>
      </c>
      <c r="I192" s="711">
        <f t="shared" si="103"/>
        <v>0</v>
      </c>
      <c r="J192" s="711">
        <f t="shared" si="103"/>
        <v>0</v>
      </c>
      <c r="K192" s="711">
        <f t="shared" si="103"/>
        <v>0</v>
      </c>
      <c r="L192" s="710">
        <f t="shared" si="103"/>
        <v>0</v>
      </c>
    </row>
    <row r="193" spans="1:12" s="535" customFormat="1" hidden="1" x14ac:dyDescent="0.3">
      <c r="A193" s="556"/>
      <c r="B193" s="1214" t="s">
        <v>1111</v>
      </c>
      <c r="C193" s="1215"/>
      <c r="D193" s="555" t="s">
        <v>1110</v>
      </c>
      <c r="E193" s="698">
        <f t="shared" si="77"/>
        <v>0</v>
      </c>
      <c r="F193" s="709">
        <f t="shared" ref="F193:L193" si="104">F194+F195+F196</f>
        <v>0</v>
      </c>
      <c r="G193" s="709">
        <f t="shared" si="104"/>
        <v>0</v>
      </c>
      <c r="H193" s="709">
        <f t="shared" si="104"/>
        <v>0</v>
      </c>
      <c r="I193" s="709">
        <f t="shared" si="104"/>
        <v>0</v>
      </c>
      <c r="J193" s="709">
        <f t="shared" si="104"/>
        <v>0</v>
      </c>
      <c r="K193" s="709">
        <f t="shared" si="104"/>
        <v>0</v>
      </c>
      <c r="L193" s="708">
        <f t="shared" si="104"/>
        <v>0</v>
      </c>
    </row>
    <row r="194" spans="1:12" s="535" customFormat="1" hidden="1" x14ac:dyDescent="0.3">
      <c r="A194" s="556"/>
      <c r="B194" s="560"/>
      <c r="C194" s="577" t="s">
        <v>1109</v>
      </c>
      <c r="D194" s="555" t="s">
        <v>1108</v>
      </c>
      <c r="E194" s="698">
        <f t="shared" si="77"/>
        <v>0</v>
      </c>
      <c r="F194" s="709">
        <f t="shared" ref="F194:L196" si="105">F402</f>
        <v>0</v>
      </c>
      <c r="G194" s="709">
        <f t="shared" si="105"/>
        <v>0</v>
      </c>
      <c r="H194" s="709">
        <f t="shared" si="105"/>
        <v>0</v>
      </c>
      <c r="I194" s="709">
        <f t="shared" si="105"/>
        <v>0</v>
      </c>
      <c r="J194" s="709">
        <f t="shared" si="105"/>
        <v>0</v>
      </c>
      <c r="K194" s="709">
        <f t="shared" si="105"/>
        <v>0</v>
      </c>
      <c r="L194" s="708">
        <f t="shared" si="105"/>
        <v>0</v>
      </c>
    </row>
    <row r="195" spans="1:12" s="535" customFormat="1" hidden="1" x14ac:dyDescent="0.3">
      <c r="A195" s="556"/>
      <c r="B195" s="560"/>
      <c r="C195" s="577" t="s">
        <v>1107</v>
      </c>
      <c r="D195" s="555" t="s">
        <v>1106</v>
      </c>
      <c r="E195" s="698">
        <f t="shared" si="77"/>
        <v>0</v>
      </c>
      <c r="F195" s="709">
        <f t="shared" si="105"/>
        <v>0</v>
      </c>
      <c r="G195" s="709">
        <f t="shared" si="105"/>
        <v>0</v>
      </c>
      <c r="H195" s="709">
        <f t="shared" si="105"/>
        <v>0</v>
      </c>
      <c r="I195" s="709">
        <f t="shared" si="105"/>
        <v>0</v>
      </c>
      <c r="J195" s="709">
        <f t="shared" si="105"/>
        <v>0</v>
      </c>
      <c r="K195" s="709">
        <f t="shared" si="105"/>
        <v>0</v>
      </c>
      <c r="L195" s="708">
        <f t="shared" si="105"/>
        <v>0</v>
      </c>
    </row>
    <row r="196" spans="1:12" s="535" customFormat="1" hidden="1" x14ac:dyDescent="0.3">
      <c r="A196" s="556"/>
      <c r="B196" s="560"/>
      <c r="C196" s="577" t="s">
        <v>1105</v>
      </c>
      <c r="D196" s="555" t="s">
        <v>1104</v>
      </c>
      <c r="E196" s="698">
        <f t="shared" si="77"/>
        <v>0</v>
      </c>
      <c r="F196" s="709">
        <f t="shared" si="105"/>
        <v>0</v>
      </c>
      <c r="G196" s="709">
        <f t="shared" si="105"/>
        <v>0</v>
      </c>
      <c r="H196" s="709">
        <f t="shared" si="105"/>
        <v>0</v>
      </c>
      <c r="I196" s="709">
        <f t="shared" si="105"/>
        <v>0</v>
      </c>
      <c r="J196" s="709">
        <f t="shared" si="105"/>
        <v>0</v>
      </c>
      <c r="K196" s="709">
        <f t="shared" si="105"/>
        <v>0</v>
      </c>
      <c r="L196" s="708">
        <f t="shared" si="105"/>
        <v>0</v>
      </c>
    </row>
    <row r="197" spans="1:12" s="535" customFormat="1" hidden="1" x14ac:dyDescent="0.3">
      <c r="A197" s="707"/>
      <c r="B197" s="1262" t="s">
        <v>1103</v>
      </c>
      <c r="C197" s="1263"/>
      <c r="D197" s="706" t="s">
        <v>1102</v>
      </c>
      <c r="E197" s="703">
        <f t="shared" si="77"/>
        <v>0</v>
      </c>
      <c r="F197" s="705">
        <f t="shared" ref="F197:L197" si="106">F198+F199+F200+F201</f>
        <v>0</v>
      </c>
      <c r="G197" s="705">
        <f t="shared" si="106"/>
        <v>0</v>
      </c>
      <c r="H197" s="705">
        <f t="shared" si="106"/>
        <v>0</v>
      </c>
      <c r="I197" s="705">
        <f t="shared" si="106"/>
        <v>0</v>
      </c>
      <c r="J197" s="705">
        <f t="shared" si="106"/>
        <v>0</v>
      </c>
      <c r="K197" s="705">
        <f t="shared" si="106"/>
        <v>0</v>
      </c>
      <c r="L197" s="704">
        <f t="shared" si="106"/>
        <v>0</v>
      </c>
    </row>
    <row r="198" spans="1:12" s="535" customFormat="1" hidden="1" x14ac:dyDescent="0.3">
      <c r="A198" s="552"/>
      <c r="B198" s="551"/>
      <c r="C198" s="550" t="s">
        <v>178</v>
      </c>
      <c r="D198" s="549" t="s">
        <v>1101</v>
      </c>
      <c r="E198" s="703">
        <f t="shared" si="77"/>
        <v>0</v>
      </c>
      <c r="F198" s="619">
        <f t="shared" ref="F198:L201" si="107">F406</f>
        <v>0</v>
      </c>
      <c r="G198" s="619">
        <f t="shared" si="107"/>
        <v>0</v>
      </c>
      <c r="H198" s="619">
        <f t="shared" si="107"/>
        <v>0</v>
      </c>
      <c r="I198" s="619">
        <f t="shared" si="107"/>
        <v>0</v>
      </c>
      <c r="J198" s="619">
        <f t="shared" si="107"/>
        <v>0</v>
      </c>
      <c r="K198" s="619">
        <f t="shared" si="107"/>
        <v>0</v>
      </c>
      <c r="L198" s="618">
        <f t="shared" si="107"/>
        <v>0</v>
      </c>
    </row>
    <row r="199" spans="1:12" s="535" customFormat="1" hidden="1" x14ac:dyDescent="0.3">
      <c r="A199" s="552"/>
      <c r="B199" s="551"/>
      <c r="C199" s="550" t="s">
        <v>180</v>
      </c>
      <c r="D199" s="549" t="s">
        <v>1100</v>
      </c>
      <c r="E199" s="703">
        <f t="shared" si="77"/>
        <v>0</v>
      </c>
      <c r="F199" s="619">
        <f t="shared" si="107"/>
        <v>0</v>
      </c>
      <c r="G199" s="619">
        <f t="shared" si="107"/>
        <v>0</v>
      </c>
      <c r="H199" s="619">
        <f t="shared" si="107"/>
        <v>0</v>
      </c>
      <c r="I199" s="619">
        <f t="shared" si="107"/>
        <v>0</v>
      </c>
      <c r="J199" s="619">
        <f t="shared" si="107"/>
        <v>0</v>
      </c>
      <c r="K199" s="619">
        <f t="shared" si="107"/>
        <v>0</v>
      </c>
      <c r="L199" s="618">
        <f t="shared" si="107"/>
        <v>0</v>
      </c>
    </row>
    <row r="200" spans="1:12" s="535" customFormat="1" hidden="1" x14ac:dyDescent="0.3">
      <c r="A200" s="590"/>
      <c r="B200" s="589"/>
      <c r="C200" s="588" t="s">
        <v>182</v>
      </c>
      <c r="D200" s="587" t="s">
        <v>1099</v>
      </c>
      <c r="E200" s="703">
        <f t="shared" si="77"/>
        <v>0</v>
      </c>
      <c r="F200" s="619">
        <f t="shared" si="107"/>
        <v>0</v>
      </c>
      <c r="G200" s="619">
        <f t="shared" si="107"/>
        <v>0</v>
      </c>
      <c r="H200" s="619">
        <f t="shared" si="107"/>
        <v>0</v>
      </c>
      <c r="I200" s="619">
        <f t="shared" si="107"/>
        <v>0</v>
      </c>
      <c r="J200" s="619">
        <f t="shared" si="107"/>
        <v>0</v>
      </c>
      <c r="K200" s="619">
        <f t="shared" si="107"/>
        <v>0</v>
      </c>
      <c r="L200" s="618">
        <f t="shared" si="107"/>
        <v>0</v>
      </c>
    </row>
    <row r="201" spans="1:12" s="535" customFormat="1" ht="34.950000000000003" hidden="1" customHeight="1" x14ac:dyDescent="0.3">
      <c r="A201" s="556"/>
      <c r="B201" s="560"/>
      <c r="C201" s="559" t="s">
        <v>1098</v>
      </c>
      <c r="D201" s="555" t="s">
        <v>1097</v>
      </c>
      <c r="E201" s="703">
        <f t="shared" si="77"/>
        <v>0</v>
      </c>
      <c r="F201" s="619">
        <f t="shared" si="107"/>
        <v>0</v>
      </c>
      <c r="G201" s="619">
        <f t="shared" si="107"/>
        <v>0</v>
      </c>
      <c r="H201" s="619">
        <f t="shared" si="107"/>
        <v>0</v>
      </c>
      <c r="I201" s="619">
        <f t="shared" si="107"/>
        <v>0</v>
      </c>
      <c r="J201" s="619">
        <f t="shared" si="107"/>
        <v>0</v>
      </c>
      <c r="K201" s="619">
        <f t="shared" si="107"/>
        <v>0</v>
      </c>
      <c r="L201" s="618">
        <f t="shared" si="107"/>
        <v>0</v>
      </c>
    </row>
    <row r="202" spans="1:12" s="535" customFormat="1" ht="42" hidden="1" customHeight="1" x14ac:dyDescent="0.3">
      <c r="A202" s="556"/>
      <c r="B202" s="1216" t="s">
        <v>1096</v>
      </c>
      <c r="C202" s="1217"/>
      <c r="D202" s="555" t="s">
        <v>1095</v>
      </c>
      <c r="E202" s="703">
        <f t="shared" si="77"/>
        <v>0</v>
      </c>
      <c r="F202" s="554">
        <f t="shared" ref="F202:L202" si="108">F203+F204</f>
        <v>0</v>
      </c>
      <c r="G202" s="554">
        <f t="shared" si="108"/>
        <v>0</v>
      </c>
      <c r="H202" s="554">
        <f t="shared" si="108"/>
        <v>0</v>
      </c>
      <c r="I202" s="554">
        <f t="shared" si="108"/>
        <v>0</v>
      </c>
      <c r="J202" s="554">
        <f t="shared" si="108"/>
        <v>0</v>
      </c>
      <c r="K202" s="554">
        <f t="shared" si="108"/>
        <v>0</v>
      </c>
      <c r="L202" s="553">
        <f t="shared" si="108"/>
        <v>0</v>
      </c>
    </row>
    <row r="203" spans="1:12" s="535" customFormat="1" hidden="1" x14ac:dyDescent="0.3">
      <c r="A203" s="552"/>
      <c r="B203" s="551"/>
      <c r="C203" s="550" t="s">
        <v>178</v>
      </c>
      <c r="D203" s="549" t="s">
        <v>1094</v>
      </c>
      <c r="E203" s="703">
        <f t="shared" si="77"/>
        <v>0</v>
      </c>
      <c r="F203" s="619">
        <f t="shared" ref="F203:L204" si="109">F411</f>
        <v>0</v>
      </c>
      <c r="G203" s="619">
        <f t="shared" si="109"/>
        <v>0</v>
      </c>
      <c r="H203" s="619">
        <f t="shared" si="109"/>
        <v>0</v>
      </c>
      <c r="I203" s="619">
        <f t="shared" si="109"/>
        <v>0</v>
      </c>
      <c r="J203" s="619">
        <f t="shared" si="109"/>
        <v>0</v>
      </c>
      <c r="K203" s="619">
        <f t="shared" si="109"/>
        <v>0</v>
      </c>
      <c r="L203" s="618">
        <f t="shared" si="109"/>
        <v>0</v>
      </c>
    </row>
    <row r="204" spans="1:12" s="535" customFormat="1" hidden="1" x14ac:dyDescent="0.3">
      <c r="A204" s="552"/>
      <c r="B204" s="551"/>
      <c r="C204" s="550" t="s">
        <v>180</v>
      </c>
      <c r="D204" s="549" t="s">
        <v>1093</v>
      </c>
      <c r="E204" s="703">
        <f t="shared" ref="E204:E267" si="110">F204+G204+H204+I204</f>
        <v>0</v>
      </c>
      <c r="F204" s="619">
        <f t="shared" si="109"/>
        <v>0</v>
      </c>
      <c r="G204" s="619">
        <f t="shared" si="109"/>
        <v>0</v>
      </c>
      <c r="H204" s="619">
        <f t="shared" si="109"/>
        <v>0</v>
      </c>
      <c r="I204" s="619">
        <f t="shared" si="109"/>
        <v>0</v>
      </c>
      <c r="J204" s="619">
        <f t="shared" si="109"/>
        <v>0</v>
      </c>
      <c r="K204" s="619">
        <f t="shared" si="109"/>
        <v>0</v>
      </c>
      <c r="L204" s="618">
        <f t="shared" si="109"/>
        <v>0</v>
      </c>
    </row>
    <row r="205" spans="1:12" s="535" customFormat="1" ht="39.75" hidden="1" customHeight="1" x14ac:dyDescent="0.3">
      <c r="A205" s="556"/>
      <c r="B205" s="1218" t="s">
        <v>1092</v>
      </c>
      <c r="C205" s="1219"/>
      <c r="D205" s="555" t="s">
        <v>1091</v>
      </c>
      <c r="E205" s="703">
        <f t="shared" si="110"/>
        <v>0</v>
      </c>
      <c r="F205" s="554">
        <f t="shared" ref="F205:L205" si="111">F206+F207</f>
        <v>0</v>
      </c>
      <c r="G205" s="554">
        <f t="shared" si="111"/>
        <v>0</v>
      </c>
      <c r="H205" s="554">
        <f t="shared" si="111"/>
        <v>0</v>
      </c>
      <c r="I205" s="554">
        <f t="shared" si="111"/>
        <v>0</v>
      </c>
      <c r="J205" s="554">
        <f t="shared" si="111"/>
        <v>0</v>
      </c>
      <c r="K205" s="554">
        <f t="shared" si="111"/>
        <v>0</v>
      </c>
      <c r="L205" s="553">
        <f t="shared" si="111"/>
        <v>0</v>
      </c>
    </row>
    <row r="206" spans="1:12" s="535" customFormat="1" hidden="1" x14ac:dyDescent="0.3">
      <c r="A206" s="552"/>
      <c r="B206" s="551"/>
      <c r="C206" s="550" t="s">
        <v>178</v>
      </c>
      <c r="D206" s="549" t="s">
        <v>1090</v>
      </c>
      <c r="E206" s="698">
        <f t="shared" si="110"/>
        <v>0</v>
      </c>
      <c r="F206" s="619">
        <f t="shared" ref="F206:L207" si="112">F414</f>
        <v>0</v>
      </c>
      <c r="G206" s="619">
        <f t="shared" si="112"/>
        <v>0</v>
      </c>
      <c r="H206" s="619">
        <f t="shared" si="112"/>
        <v>0</v>
      </c>
      <c r="I206" s="619">
        <f t="shared" si="112"/>
        <v>0</v>
      </c>
      <c r="J206" s="619">
        <f t="shared" si="112"/>
        <v>0</v>
      </c>
      <c r="K206" s="619">
        <f t="shared" si="112"/>
        <v>0</v>
      </c>
      <c r="L206" s="618">
        <f t="shared" si="112"/>
        <v>0</v>
      </c>
    </row>
    <row r="207" spans="1:12" s="535" customFormat="1" hidden="1" x14ac:dyDescent="0.3">
      <c r="A207" s="702"/>
      <c r="B207" s="701"/>
      <c r="C207" s="700" t="s">
        <v>180</v>
      </c>
      <c r="D207" s="699" t="s">
        <v>1089</v>
      </c>
      <c r="E207" s="698">
        <f t="shared" si="110"/>
        <v>0</v>
      </c>
      <c r="F207" s="619">
        <f t="shared" si="112"/>
        <v>0</v>
      </c>
      <c r="G207" s="619">
        <f t="shared" si="112"/>
        <v>0</v>
      </c>
      <c r="H207" s="619">
        <f t="shared" si="112"/>
        <v>0</v>
      </c>
      <c r="I207" s="619">
        <f t="shared" si="112"/>
        <v>0</v>
      </c>
      <c r="J207" s="619">
        <f t="shared" si="112"/>
        <v>0</v>
      </c>
      <c r="K207" s="619">
        <f t="shared" si="112"/>
        <v>0</v>
      </c>
      <c r="L207" s="618">
        <f t="shared" si="112"/>
        <v>0</v>
      </c>
    </row>
    <row r="208" spans="1:12" x14ac:dyDescent="0.3">
      <c r="A208" s="1254" t="s">
        <v>440</v>
      </c>
      <c r="B208" s="1255"/>
      <c r="C208" s="1255"/>
      <c r="D208" s="672" t="s">
        <v>441</v>
      </c>
      <c r="E208" s="671">
        <f t="shared" si="110"/>
        <v>3696</v>
      </c>
      <c r="F208" s="671">
        <f t="shared" ref="F208:L208" si="113">F209+F254+F261</f>
        <v>1032</v>
      </c>
      <c r="G208" s="671">
        <f t="shared" si="113"/>
        <v>800</v>
      </c>
      <c r="H208" s="671">
        <f t="shared" si="113"/>
        <v>950</v>
      </c>
      <c r="I208" s="671">
        <f t="shared" si="113"/>
        <v>914</v>
      </c>
      <c r="J208" s="671">
        <f t="shared" si="113"/>
        <v>3515.6000000000004</v>
      </c>
      <c r="K208" s="671">
        <f t="shared" si="113"/>
        <v>3867.1600000000008</v>
      </c>
      <c r="L208" s="670">
        <f t="shared" si="113"/>
        <v>4253.8760000000011</v>
      </c>
    </row>
    <row r="209" spans="1:12" x14ac:dyDescent="0.3">
      <c r="A209" s="669" t="s">
        <v>16</v>
      </c>
      <c r="B209" s="668"/>
      <c r="C209" s="667"/>
      <c r="D209" s="645" t="s">
        <v>17</v>
      </c>
      <c r="E209" s="548">
        <f t="shared" si="110"/>
        <v>3196</v>
      </c>
      <c r="F209" s="548">
        <f t="shared" ref="F209:L209" si="114">F210+F215</f>
        <v>532</v>
      </c>
      <c r="G209" s="548">
        <f t="shared" si="114"/>
        <v>800</v>
      </c>
      <c r="H209" s="548">
        <f t="shared" si="114"/>
        <v>950</v>
      </c>
      <c r="I209" s="548">
        <f t="shared" si="114"/>
        <v>914</v>
      </c>
      <c r="J209" s="548">
        <f t="shared" si="114"/>
        <v>3515.6000000000004</v>
      </c>
      <c r="K209" s="548">
        <f t="shared" si="114"/>
        <v>3867.1600000000008</v>
      </c>
      <c r="L209" s="631">
        <f t="shared" si="114"/>
        <v>4253.8760000000011</v>
      </c>
    </row>
    <row r="210" spans="1:12" hidden="1" x14ac:dyDescent="0.3">
      <c r="A210" s="669" t="s">
        <v>18</v>
      </c>
      <c r="B210" s="668"/>
      <c r="C210" s="667"/>
      <c r="D210" s="645" t="s">
        <v>19</v>
      </c>
      <c r="E210" s="548">
        <f t="shared" si="110"/>
        <v>0</v>
      </c>
      <c r="F210" s="548">
        <f t="shared" ref="F210:L211" si="115">F211</f>
        <v>0</v>
      </c>
      <c r="G210" s="548">
        <f t="shared" si="115"/>
        <v>0</v>
      </c>
      <c r="H210" s="548">
        <f t="shared" si="115"/>
        <v>0</v>
      </c>
      <c r="I210" s="548">
        <f t="shared" si="115"/>
        <v>0</v>
      </c>
      <c r="J210" s="548">
        <f t="shared" si="115"/>
        <v>0</v>
      </c>
      <c r="K210" s="548">
        <f t="shared" si="115"/>
        <v>0</v>
      </c>
      <c r="L210" s="631">
        <f t="shared" si="115"/>
        <v>0</v>
      </c>
    </row>
    <row r="211" spans="1:12" hidden="1" x14ac:dyDescent="0.3">
      <c r="A211" s="669" t="s">
        <v>21</v>
      </c>
      <c r="B211" s="668"/>
      <c r="C211" s="667"/>
      <c r="D211" s="652" t="s">
        <v>22</v>
      </c>
      <c r="E211" s="548">
        <f t="shared" si="110"/>
        <v>0</v>
      </c>
      <c r="F211" s="548">
        <f t="shared" si="115"/>
        <v>0</v>
      </c>
      <c r="G211" s="548">
        <f t="shared" si="115"/>
        <v>0</v>
      </c>
      <c r="H211" s="548">
        <f t="shared" si="115"/>
        <v>0</v>
      </c>
      <c r="I211" s="548">
        <f t="shared" si="115"/>
        <v>0</v>
      </c>
      <c r="J211" s="548">
        <f t="shared" si="115"/>
        <v>0</v>
      </c>
      <c r="K211" s="548">
        <f t="shared" si="115"/>
        <v>0</v>
      </c>
      <c r="L211" s="631">
        <f t="shared" si="115"/>
        <v>0</v>
      </c>
    </row>
    <row r="212" spans="1:12" hidden="1" x14ac:dyDescent="0.3">
      <c r="A212" s="646" t="s">
        <v>23</v>
      </c>
      <c r="B212" s="665"/>
      <c r="C212" s="665"/>
      <c r="D212" s="645" t="s">
        <v>24</v>
      </c>
      <c r="E212" s="548">
        <f t="shared" si="110"/>
        <v>0</v>
      </c>
      <c r="F212" s="548">
        <f t="shared" ref="F212:L212" si="116">F213+F214</f>
        <v>0</v>
      </c>
      <c r="G212" s="548">
        <f t="shared" si="116"/>
        <v>0</v>
      </c>
      <c r="H212" s="548">
        <f t="shared" si="116"/>
        <v>0</v>
      </c>
      <c r="I212" s="548">
        <f t="shared" si="116"/>
        <v>0</v>
      </c>
      <c r="J212" s="548">
        <f t="shared" si="116"/>
        <v>0</v>
      </c>
      <c r="K212" s="548">
        <f t="shared" si="116"/>
        <v>0</v>
      </c>
      <c r="L212" s="631">
        <f t="shared" si="116"/>
        <v>0</v>
      </c>
    </row>
    <row r="213" spans="1:12" hidden="1" x14ac:dyDescent="0.3">
      <c r="A213" s="669"/>
      <c r="B213" s="627" t="s">
        <v>25</v>
      </c>
      <c r="C213" s="660"/>
      <c r="D213" s="645" t="s">
        <v>26</v>
      </c>
      <c r="E213" s="548">
        <f t="shared" si="110"/>
        <v>0</v>
      </c>
      <c r="F213" s="548"/>
      <c r="G213" s="548"/>
      <c r="H213" s="629"/>
      <c r="I213" s="548"/>
      <c r="J213" s="629"/>
      <c r="K213" s="548"/>
      <c r="L213" s="643"/>
    </row>
    <row r="214" spans="1:12" hidden="1" x14ac:dyDescent="0.3">
      <c r="A214" s="669"/>
      <c r="B214" s="627" t="s">
        <v>27</v>
      </c>
      <c r="C214" s="660"/>
      <c r="D214" s="645" t="s">
        <v>28</v>
      </c>
      <c r="E214" s="548">
        <f t="shared" si="110"/>
        <v>0</v>
      </c>
      <c r="F214" s="548"/>
      <c r="G214" s="548"/>
      <c r="H214" s="629"/>
      <c r="I214" s="548"/>
      <c r="J214" s="629"/>
      <c r="K214" s="548"/>
      <c r="L214" s="643"/>
    </row>
    <row r="215" spans="1:12" x14ac:dyDescent="0.3">
      <c r="A215" s="646" t="s">
        <v>29</v>
      </c>
      <c r="B215" s="666"/>
      <c r="C215" s="627"/>
      <c r="D215" s="652" t="s">
        <v>30</v>
      </c>
      <c r="E215" s="648">
        <f t="shared" si="110"/>
        <v>3196</v>
      </c>
      <c r="F215" s="648">
        <f t="shared" ref="F215:L215" si="117">F216+F227</f>
        <v>532</v>
      </c>
      <c r="G215" s="648">
        <f t="shared" si="117"/>
        <v>800</v>
      </c>
      <c r="H215" s="648">
        <f t="shared" si="117"/>
        <v>950</v>
      </c>
      <c r="I215" s="648">
        <f t="shared" si="117"/>
        <v>914</v>
      </c>
      <c r="J215" s="648">
        <f t="shared" si="117"/>
        <v>3515.6000000000004</v>
      </c>
      <c r="K215" s="648">
        <f t="shared" si="117"/>
        <v>3867.1600000000008</v>
      </c>
      <c r="L215" s="647">
        <f t="shared" si="117"/>
        <v>4253.8760000000011</v>
      </c>
    </row>
    <row r="216" spans="1:12" hidden="1" x14ac:dyDescent="0.3">
      <c r="A216" s="646" t="s">
        <v>31</v>
      </c>
      <c r="B216" s="627"/>
      <c r="C216" s="650"/>
      <c r="D216" s="652" t="s">
        <v>32</v>
      </c>
      <c r="E216" s="648">
        <f t="shared" si="110"/>
        <v>0</v>
      </c>
      <c r="F216" s="648">
        <f t="shared" ref="F216:L216" si="118">F217+F225</f>
        <v>0</v>
      </c>
      <c r="G216" s="648">
        <f t="shared" si="118"/>
        <v>0</v>
      </c>
      <c r="H216" s="648">
        <f t="shared" si="118"/>
        <v>0</v>
      </c>
      <c r="I216" s="648">
        <f t="shared" si="118"/>
        <v>0</v>
      </c>
      <c r="J216" s="648">
        <f t="shared" si="118"/>
        <v>0</v>
      </c>
      <c r="K216" s="648">
        <f t="shared" si="118"/>
        <v>0</v>
      </c>
      <c r="L216" s="647">
        <f t="shared" si="118"/>
        <v>0</v>
      </c>
    </row>
    <row r="217" spans="1:12" hidden="1" x14ac:dyDescent="0.3">
      <c r="A217" s="646" t="s">
        <v>33</v>
      </c>
      <c r="B217" s="660"/>
      <c r="C217" s="650"/>
      <c r="D217" s="645" t="s">
        <v>34</v>
      </c>
      <c r="E217" s="648">
        <f t="shared" si="110"/>
        <v>0</v>
      </c>
      <c r="F217" s="648">
        <f t="shared" ref="F217:L217" si="119">F218+F220+F223+F224</f>
        <v>0</v>
      </c>
      <c r="G217" s="648">
        <f t="shared" si="119"/>
        <v>0</v>
      </c>
      <c r="H217" s="648">
        <f t="shared" si="119"/>
        <v>0</v>
      </c>
      <c r="I217" s="648">
        <f t="shared" si="119"/>
        <v>0</v>
      </c>
      <c r="J217" s="648">
        <f t="shared" si="119"/>
        <v>0</v>
      </c>
      <c r="K217" s="648">
        <f t="shared" si="119"/>
        <v>0</v>
      </c>
      <c r="L217" s="647">
        <f t="shared" si="119"/>
        <v>0</v>
      </c>
    </row>
    <row r="218" spans="1:12" ht="16.95" hidden="1" customHeight="1" x14ac:dyDescent="0.3">
      <c r="A218" s="661"/>
      <c r="B218" s="627" t="s">
        <v>35</v>
      </c>
      <c r="C218" s="660"/>
      <c r="D218" s="697" t="s">
        <v>36</v>
      </c>
      <c r="E218" s="648">
        <f t="shared" si="110"/>
        <v>0</v>
      </c>
      <c r="F218" s="648">
        <f t="shared" ref="F218:L218" si="120">F219</f>
        <v>0</v>
      </c>
      <c r="G218" s="648">
        <f t="shared" si="120"/>
        <v>0</v>
      </c>
      <c r="H218" s="648">
        <f t="shared" si="120"/>
        <v>0</v>
      </c>
      <c r="I218" s="648">
        <f t="shared" si="120"/>
        <v>0</v>
      </c>
      <c r="J218" s="648">
        <f t="shared" si="120"/>
        <v>0</v>
      </c>
      <c r="K218" s="648">
        <f t="shared" si="120"/>
        <v>0</v>
      </c>
      <c r="L218" s="647">
        <f t="shared" si="120"/>
        <v>0</v>
      </c>
    </row>
    <row r="219" spans="1:12" s="535" customFormat="1" ht="18" hidden="1" customHeight="1" x14ac:dyDescent="0.3">
      <c r="A219" s="653"/>
      <c r="B219" s="550"/>
      <c r="C219" s="696" t="s">
        <v>37</v>
      </c>
      <c r="D219" s="693" t="s">
        <v>38</v>
      </c>
      <c r="E219" s="678">
        <f t="shared" si="110"/>
        <v>0</v>
      </c>
      <c r="F219" s="679"/>
      <c r="G219" s="679"/>
      <c r="H219" s="648"/>
      <c r="I219" s="619"/>
      <c r="J219" s="648"/>
      <c r="K219" s="619"/>
      <c r="L219" s="647"/>
    </row>
    <row r="220" spans="1:12" hidden="1" x14ac:dyDescent="0.3">
      <c r="A220" s="661"/>
      <c r="B220" s="627" t="s">
        <v>39</v>
      </c>
      <c r="C220" s="660"/>
      <c r="D220" s="649" t="s">
        <v>40</v>
      </c>
      <c r="E220" s="678">
        <f t="shared" si="110"/>
        <v>0</v>
      </c>
      <c r="F220" s="678">
        <f t="shared" ref="F220:L220" si="121">F221+F222</f>
        <v>0</v>
      </c>
      <c r="G220" s="678">
        <f t="shared" si="121"/>
        <v>0</v>
      </c>
      <c r="H220" s="648">
        <f t="shared" si="121"/>
        <v>0</v>
      </c>
      <c r="I220" s="648">
        <f t="shared" si="121"/>
        <v>0</v>
      </c>
      <c r="J220" s="648">
        <f t="shared" si="121"/>
        <v>0</v>
      </c>
      <c r="K220" s="648">
        <f t="shared" si="121"/>
        <v>0</v>
      </c>
      <c r="L220" s="647">
        <f t="shared" si="121"/>
        <v>0</v>
      </c>
    </row>
    <row r="221" spans="1:12" ht="19.2" hidden="1" customHeight="1" x14ac:dyDescent="0.3">
      <c r="A221" s="661"/>
      <c r="B221" s="627"/>
      <c r="C221" s="660" t="s">
        <v>41</v>
      </c>
      <c r="D221" s="649" t="s">
        <v>42</v>
      </c>
      <c r="E221" s="678">
        <f t="shared" si="110"/>
        <v>0</v>
      </c>
      <c r="F221" s="678"/>
      <c r="G221" s="678"/>
      <c r="H221" s="648"/>
      <c r="I221" s="648"/>
      <c r="J221" s="648"/>
      <c r="K221" s="648"/>
      <c r="L221" s="647"/>
    </row>
    <row r="222" spans="1:12" s="535" customFormat="1" hidden="1" x14ac:dyDescent="0.3">
      <c r="A222" s="695"/>
      <c r="B222" s="550"/>
      <c r="C222" s="694" t="s">
        <v>44</v>
      </c>
      <c r="D222" s="693" t="s">
        <v>45</v>
      </c>
      <c r="E222" s="678">
        <f t="shared" si="110"/>
        <v>0</v>
      </c>
      <c r="F222" s="679"/>
      <c r="G222" s="679"/>
      <c r="H222" s="619"/>
      <c r="I222" s="619"/>
      <c r="J222" s="619"/>
      <c r="K222" s="619"/>
      <c r="L222" s="618"/>
    </row>
    <row r="223" spans="1:12" hidden="1" x14ac:dyDescent="0.3">
      <c r="A223" s="646"/>
      <c r="B223" s="627" t="s">
        <v>46</v>
      </c>
      <c r="C223" s="660"/>
      <c r="D223" s="692" t="s">
        <v>47</v>
      </c>
      <c r="E223" s="678">
        <f t="shared" si="110"/>
        <v>0</v>
      </c>
      <c r="F223" s="678"/>
      <c r="G223" s="678"/>
      <c r="H223" s="648"/>
      <c r="I223" s="648"/>
      <c r="J223" s="648"/>
      <c r="K223" s="648"/>
      <c r="L223" s="647"/>
    </row>
    <row r="224" spans="1:12" hidden="1" x14ac:dyDescent="0.3">
      <c r="A224" s="646"/>
      <c r="B224" s="627" t="s">
        <v>48</v>
      </c>
      <c r="C224" s="660"/>
      <c r="D224" s="692" t="s">
        <v>49</v>
      </c>
      <c r="E224" s="678">
        <f t="shared" si="110"/>
        <v>0</v>
      </c>
      <c r="F224" s="678"/>
      <c r="G224" s="678"/>
      <c r="H224" s="648"/>
      <c r="I224" s="648"/>
      <c r="J224" s="648"/>
      <c r="K224" s="648"/>
      <c r="L224" s="647"/>
    </row>
    <row r="225" spans="1:12" hidden="1" x14ac:dyDescent="0.3">
      <c r="A225" s="646" t="s">
        <v>1206</v>
      </c>
      <c r="B225" s="627"/>
      <c r="C225" s="660"/>
      <c r="D225" s="662" t="s">
        <v>50</v>
      </c>
      <c r="E225" s="678">
        <f t="shared" si="110"/>
        <v>0</v>
      </c>
      <c r="F225" s="678">
        <f t="shared" ref="F225:L225" si="122">F226</f>
        <v>0</v>
      </c>
      <c r="G225" s="678">
        <f t="shared" si="122"/>
        <v>0</v>
      </c>
      <c r="H225" s="648">
        <f t="shared" si="122"/>
        <v>0</v>
      </c>
      <c r="I225" s="648">
        <f t="shared" si="122"/>
        <v>0</v>
      </c>
      <c r="J225" s="648">
        <f t="shared" si="122"/>
        <v>0</v>
      </c>
      <c r="K225" s="648">
        <f t="shared" si="122"/>
        <v>0</v>
      </c>
      <c r="L225" s="647">
        <f t="shared" si="122"/>
        <v>0</v>
      </c>
    </row>
    <row r="226" spans="1:12" hidden="1" x14ac:dyDescent="0.3">
      <c r="A226" s="646"/>
      <c r="B226" s="627" t="s">
        <v>51</v>
      </c>
      <c r="C226" s="660"/>
      <c r="D226" s="649" t="s">
        <v>52</v>
      </c>
      <c r="E226" s="678">
        <f t="shared" si="110"/>
        <v>0</v>
      </c>
      <c r="F226" s="678"/>
      <c r="G226" s="678"/>
      <c r="H226" s="648"/>
      <c r="I226" s="648"/>
      <c r="J226" s="648"/>
      <c r="K226" s="648"/>
      <c r="L226" s="647"/>
    </row>
    <row r="227" spans="1:12" x14ac:dyDescent="0.3">
      <c r="A227" s="1240" t="s">
        <v>53</v>
      </c>
      <c r="B227" s="1241"/>
      <c r="C227" s="1241"/>
      <c r="D227" s="691" t="s">
        <v>54</v>
      </c>
      <c r="E227" s="678">
        <f t="shared" si="110"/>
        <v>3196</v>
      </c>
      <c r="F227" s="678">
        <f t="shared" ref="F227:L227" si="123">F228+F243+F245+F247+F250</f>
        <v>532</v>
      </c>
      <c r="G227" s="678">
        <f t="shared" si="123"/>
        <v>800</v>
      </c>
      <c r="H227" s="648">
        <f t="shared" si="123"/>
        <v>950</v>
      </c>
      <c r="I227" s="648">
        <f t="shared" si="123"/>
        <v>914</v>
      </c>
      <c r="J227" s="648">
        <f t="shared" si="123"/>
        <v>3515.6000000000004</v>
      </c>
      <c r="K227" s="648">
        <f t="shared" si="123"/>
        <v>3867.1600000000008</v>
      </c>
      <c r="L227" s="647">
        <f t="shared" si="123"/>
        <v>4253.8760000000011</v>
      </c>
    </row>
    <row r="228" spans="1:12" ht="38.25" customHeight="1" x14ac:dyDescent="0.3">
      <c r="A228" s="1256" t="s">
        <v>442</v>
      </c>
      <c r="B228" s="1257"/>
      <c r="C228" s="1257"/>
      <c r="D228" s="635" t="s">
        <v>56</v>
      </c>
      <c r="E228" s="678">
        <f t="shared" si="110"/>
        <v>3196</v>
      </c>
      <c r="F228" s="678">
        <f t="shared" ref="F228:L228" si="124">F229+F230+F231+F232+F233+F234+F235+F236+F237+F238+F239+F240+F241+F242</f>
        <v>532</v>
      </c>
      <c r="G228" s="678">
        <f t="shared" si="124"/>
        <v>800</v>
      </c>
      <c r="H228" s="648">
        <f t="shared" si="124"/>
        <v>950</v>
      </c>
      <c r="I228" s="648">
        <f t="shared" si="124"/>
        <v>914</v>
      </c>
      <c r="J228" s="648">
        <f t="shared" si="124"/>
        <v>3515.6000000000004</v>
      </c>
      <c r="K228" s="648">
        <f t="shared" si="124"/>
        <v>3867.1600000000008</v>
      </c>
      <c r="L228" s="647">
        <f t="shared" si="124"/>
        <v>4253.8760000000011</v>
      </c>
    </row>
    <row r="229" spans="1:12" hidden="1" x14ac:dyDescent="0.3">
      <c r="A229" s="661"/>
      <c r="B229" s="627" t="s">
        <v>57</v>
      </c>
      <c r="C229" s="660"/>
      <c r="D229" s="649" t="s">
        <v>58</v>
      </c>
      <c r="E229" s="678">
        <f t="shared" si="110"/>
        <v>0</v>
      </c>
      <c r="F229" s="678"/>
      <c r="G229" s="678"/>
      <c r="H229" s="648"/>
      <c r="I229" s="648"/>
      <c r="J229" s="648"/>
      <c r="K229" s="648"/>
      <c r="L229" s="647"/>
    </row>
    <row r="230" spans="1:12" x14ac:dyDescent="0.3">
      <c r="A230" s="661"/>
      <c r="B230" s="627" t="s">
        <v>59</v>
      </c>
      <c r="C230" s="660"/>
      <c r="D230" s="649" t="s">
        <v>60</v>
      </c>
      <c r="E230" s="678">
        <f t="shared" si="110"/>
        <v>3196</v>
      </c>
      <c r="F230" s="678">
        <v>532</v>
      </c>
      <c r="G230" s="678">
        <v>800</v>
      </c>
      <c r="H230" s="648">
        <v>950</v>
      </c>
      <c r="I230" s="648">
        <v>914</v>
      </c>
      <c r="J230" s="648">
        <f>E230*1.1</f>
        <v>3515.6000000000004</v>
      </c>
      <c r="K230" s="648">
        <f>J230*1.1</f>
        <v>3867.1600000000008</v>
      </c>
      <c r="L230" s="647">
        <f>K230*1.1</f>
        <v>4253.8760000000011</v>
      </c>
    </row>
    <row r="231" spans="1:12" hidden="1" x14ac:dyDescent="0.3">
      <c r="A231" s="661"/>
      <c r="B231" s="1258" t="s">
        <v>61</v>
      </c>
      <c r="C231" s="1258"/>
      <c r="D231" s="649" t="s">
        <v>62</v>
      </c>
      <c r="E231" s="678">
        <f t="shared" si="110"/>
        <v>0</v>
      </c>
      <c r="F231" s="678"/>
      <c r="G231" s="678"/>
      <c r="H231" s="648"/>
      <c r="I231" s="648"/>
      <c r="J231" s="648"/>
      <c r="K231" s="648"/>
      <c r="L231" s="647"/>
    </row>
    <row r="232" spans="1:12" hidden="1" x14ac:dyDescent="0.3">
      <c r="A232" s="661"/>
      <c r="B232" s="627" t="s">
        <v>63</v>
      </c>
      <c r="C232" s="660"/>
      <c r="D232" s="649" t="s">
        <v>64</v>
      </c>
      <c r="E232" s="678">
        <f t="shared" si="110"/>
        <v>0</v>
      </c>
      <c r="F232" s="678"/>
      <c r="G232" s="678"/>
      <c r="H232" s="619"/>
      <c r="I232" s="648"/>
      <c r="J232" s="619"/>
      <c r="K232" s="648"/>
      <c r="L232" s="618"/>
    </row>
    <row r="233" spans="1:12" hidden="1" x14ac:dyDescent="0.3">
      <c r="A233" s="688"/>
      <c r="B233" s="627" t="s">
        <v>65</v>
      </c>
      <c r="C233" s="660"/>
      <c r="D233" s="645" t="s">
        <v>66</v>
      </c>
      <c r="E233" s="678">
        <f t="shared" si="110"/>
        <v>0</v>
      </c>
      <c r="F233" s="678"/>
      <c r="G233" s="678"/>
      <c r="H233" s="648"/>
      <c r="I233" s="648"/>
      <c r="J233" s="648"/>
      <c r="K233" s="648"/>
      <c r="L233" s="647"/>
    </row>
    <row r="234" spans="1:12" hidden="1" x14ac:dyDescent="0.3">
      <c r="A234" s="690"/>
      <c r="B234" s="1225" t="s">
        <v>67</v>
      </c>
      <c r="C234" s="1225"/>
      <c r="D234" s="649" t="s">
        <v>68</v>
      </c>
      <c r="E234" s="678">
        <f t="shared" si="110"/>
        <v>0</v>
      </c>
      <c r="F234" s="678"/>
      <c r="G234" s="678"/>
      <c r="H234" s="648"/>
      <c r="I234" s="648"/>
      <c r="J234" s="648"/>
      <c r="K234" s="648"/>
      <c r="L234" s="647"/>
    </row>
    <row r="235" spans="1:12" hidden="1" x14ac:dyDescent="0.3">
      <c r="A235" s="690"/>
      <c r="B235" s="1224" t="s">
        <v>69</v>
      </c>
      <c r="C235" s="1224"/>
      <c r="D235" s="649" t="s">
        <v>70</v>
      </c>
      <c r="E235" s="678">
        <f t="shared" si="110"/>
        <v>0</v>
      </c>
      <c r="F235" s="678">
        <v>0</v>
      </c>
      <c r="G235" s="678"/>
      <c r="H235" s="648">
        <v>0</v>
      </c>
      <c r="I235" s="648">
        <v>0</v>
      </c>
      <c r="J235" s="648"/>
      <c r="K235" s="648"/>
      <c r="L235" s="647"/>
    </row>
    <row r="236" spans="1:12" hidden="1" x14ac:dyDescent="0.3">
      <c r="A236" s="690"/>
      <c r="B236" s="1225" t="s">
        <v>71</v>
      </c>
      <c r="C236" s="1225"/>
      <c r="D236" s="649" t="s">
        <v>72</v>
      </c>
      <c r="E236" s="678">
        <f t="shared" si="110"/>
        <v>0</v>
      </c>
      <c r="F236" s="678"/>
      <c r="G236" s="678"/>
      <c r="H236" s="648"/>
      <c r="I236" s="648"/>
      <c r="J236" s="648"/>
      <c r="K236" s="648"/>
      <c r="L236" s="647"/>
    </row>
    <row r="237" spans="1:12" hidden="1" x14ac:dyDescent="0.3">
      <c r="A237" s="690"/>
      <c r="B237" s="1259" t="s">
        <v>73</v>
      </c>
      <c r="C237" s="1259"/>
      <c r="D237" s="649" t="s">
        <v>74</v>
      </c>
      <c r="E237" s="678">
        <f t="shared" si="110"/>
        <v>0</v>
      </c>
      <c r="F237" s="678"/>
      <c r="G237" s="678"/>
      <c r="H237" s="648"/>
      <c r="I237" s="648"/>
      <c r="J237" s="648"/>
      <c r="K237" s="648"/>
      <c r="L237" s="647"/>
    </row>
    <row r="238" spans="1:12" hidden="1" x14ac:dyDescent="0.3">
      <c r="A238" s="690"/>
      <c r="B238" s="1225" t="s">
        <v>75</v>
      </c>
      <c r="C238" s="1225"/>
      <c r="D238" s="649" t="s">
        <v>76</v>
      </c>
      <c r="E238" s="678">
        <f t="shared" si="110"/>
        <v>0</v>
      </c>
      <c r="F238" s="678"/>
      <c r="G238" s="678"/>
      <c r="H238" s="648"/>
      <c r="I238" s="648"/>
      <c r="J238" s="648"/>
      <c r="K238" s="648"/>
      <c r="L238" s="647"/>
    </row>
    <row r="239" spans="1:12" hidden="1" x14ac:dyDescent="0.3">
      <c r="A239" s="690"/>
      <c r="B239" s="1224" t="s">
        <v>77</v>
      </c>
      <c r="C239" s="1224"/>
      <c r="D239" s="649" t="s">
        <v>78</v>
      </c>
      <c r="E239" s="678">
        <f t="shared" si="110"/>
        <v>0</v>
      </c>
      <c r="F239" s="678"/>
      <c r="G239" s="678"/>
      <c r="H239" s="648"/>
      <c r="I239" s="648"/>
      <c r="J239" s="648"/>
      <c r="K239" s="648"/>
      <c r="L239" s="647"/>
    </row>
    <row r="240" spans="1:12" ht="30.75" hidden="1" customHeight="1" x14ac:dyDescent="0.3">
      <c r="A240" s="690"/>
      <c r="B240" s="1224" t="s">
        <v>79</v>
      </c>
      <c r="C240" s="1224"/>
      <c r="D240" s="649" t="s">
        <v>80</v>
      </c>
      <c r="E240" s="678">
        <f t="shared" si="110"/>
        <v>0</v>
      </c>
      <c r="F240" s="678"/>
      <c r="G240" s="678"/>
      <c r="H240" s="648"/>
      <c r="I240" s="648"/>
      <c r="J240" s="648"/>
      <c r="K240" s="648"/>
      <c r="L240" s="647"/>
    </row>
    <row r="241" spans="1:12" hidden="1" x14ac:dyDescent="0.3">
      <c r="A241" s="690"/>
      <c r="B241" s="627" t="s">
        <v>81</v>
      </c>
      <c r="C241" s="660"/>
      <c r="D241" s="649" t="s">
        <v>82</v>
      </c>
      <c r="E241" s="677">
        <f t="shared" si="110"/>
        <v>0</v>
      </c>
      <c r="F241" s="677"/>
      <c r="G241" s="677"/>
      <c r="H241" s="629"/>
      <c r="I241" s="548"/>
      <c r="J241" s="629"/>
      <c r="K241" s="548"/>
      <c r="L241" s="643"/>
    </row>
    <row r="242" spans="1:12" hidden="1" x14ac:dyDescent="0.3">
      <c r="A242" s="688"/>
      <c r="B242" s="627" t="s">
        <v>83</v>
      </c>
      <c r="C242" s="660"/>
      <c r="D242" s="635" t="s">
        <v>84</v>
      </c>
      <c r="E242" s="677">
        <f t="shared" si="110"/>
        <v>0</v>
      </c>
      <c r="F242" s="677"/>
      <c r="G242" s="677"/>
      <c r="H242" s="648"/>
      <c r="I242" s="548"/>
      <c r="J242" s="648"/>
      <c r="K242" s="648"/>
      <c r="L242" s="647"/>
    </row>
    <row r="243" spans="1:12" hidden="1" x14ac:dyDescent="0.3">
      <c r="A243" s="661" t="s">
        <v>85</v>
      </c>
      <c r="B243" s="660"/>
      <c r="C243" s="689"/>
      <c r="D243" s="649" t="s">
        <v>86</v>
      </c>
      <c r="E243" s="677">
        <f t="shared" si="110"/>
        <v>0</v>
      </c>
      <c r="F243" s="677">
        <f t="shared" ref="F243:L243" si="125">F244</f>
        <v>0</v>
      </c>
      <c r="G243" s="677">
        <f t="shared" si="125"/>
        <v>0</v>
      </c>
      <c r="H243" s="548">
        <f t="shared" si="125"/>
        <v>0</v>
      </c>
      <c r="I243" s="548">
        <f t="shared" si="125"/>
        <v>0</v>
      </c>
      <c r="J243" s="548">
        <f t="shared" si="125"/>
        <v>0</v>
      </c>
      <c r="K243" s="548">
        <f t="shared" si="125"/>
        <v>0</v>
      </c>
      <c r="L243" s="631">
        <f t="shared" si="125"/>
        <v>0</v>
      </c>
    </row>
    <row r="244" spans="1:12" hidden="1" x14ac:dyDescent="0.3">
      <c r="A244" s="688"/>
      <c r="B244" s="627" t="s">
        <v>87</v>
      </c>
      <c r="C244" s="660"/>
      <c r="D244" s="649" t="s">
        <v>88</v>
      </c>
      <c r="E244" s="677">
        <f t="shared" si="110"/>
        <v>0</v>
      </c>
      <c r="F244" s="677"/>
      <c r="G244" s="677"/>
      <c r="H244" s="546"/>
      <c r="I244" s="548"/>
      <c r="J244" s="546"/>
      <c r="K244" s="548"/>
      <c r="L244" s="545"/>
    </row>
    <row r="245" spans="1:12" hidden="1" x14ac:dyDescent="0.3">
      <c r="A245" s="661" t="s">
        <v>89</v>
      </c>
      <c r="B245" s="660"/>
      <c r="C245" s="627"/>
      <c r="D245" s="649" t="s">
        <v>90</v>
      </c>
      <c r="E245" s="677">
        <f t="shared" si="110"/>
        <v>0</v>
      </c>
      <c r="F245" s="677">
        <f t="shared" ref="F245:L245" si="126">F246</f>
        <v>0</v>
      </c>
      <c r="G245" s="677">
        <f t="shared" si="126"/>
        <v>0</v>
      </c>
      <c r="H245" s="548">
        <f t="shared" si="126"/>
        <v>0</v>
      </c>
      <c r="I245" s="548">
        <f t="shared" si="126"/>
        <v>0</v>
      </c>
      <c r="J245" s="548">
        <f t="shared" si="126"/>
        <v>0</v>
      </c>
      <c r="K245" s="548">
        <f t="shared" si="126"/>
        <v>0</v>
      </c>
      <c r="L245" s="631">
        <f t="shared" si="126"/>
        <v>0</v>
      </c>
    </row>
    <row r="246" spans="1:12" hidden="1" x14ac:dyDescent="0.3">
      <c r="A246" s="661"/>
      <c r="B246" s="627" t="s">
        <v>91</v>
      </c>
      <c r="C246" s="660"/>
      <c r="D246" s="649" t="s">
        <v>92</v>
      </c>
      <c r="E246" s="677">
        <f t="shared" si="110"/>
        <v>0</v>
      </c>
      <c r="F246" s="677"/>
      <c r="G246" s="677"/>
      <c r="H246" s="629"/>
      <c r="I246" s="548"/>
      <c r="J246" s="629"/>
      <c r="K246" s="548"/>
      <c r="L246" s="643"/>
    </row>
    <row r="247" spans="1:12" hidden="1" x14ac:dyDescent="0.3">
      <c r="A247" s="661" t="s">
        <v>1205</v>
      </c>
      <c r="B247" s="660"/>
      <c r="C247" s="627"/>
      <c r="D247" s="649" t="s">
        <v>94</v>
      </c>
      <c r="E247" s="677">
        <f t="shared" si="110"/>
        <v>0</v>
      </c>
      <c r="F247" s="677">
        <f t="shared" ref="F247:L247" si="127">F248+F249</f>
        <v>0</v>
      </c>
      <c r="G247" s="677">
        <f t="shared" si="127"/>
        <v>0</v>
      </c>
      <c r="H247" s="548">
        <f t="shared" si="127"/>
        <v>0</v>
      </c>
      <c r="I247" s="548">
        <f t="shared" si="127"/>
        <v>0</v>
      </c>
      <c r="J247" s="548">
        <f t="shared" si="127"/>
        <v>0</v>
      </c>
      <c r="K247" s="548">
        <f t="shared" si="127"/>
        <v>0</v>
      </c>
      <c r="L247" s="631">
        <f t="shared" si="127"/>
        <v>0</v>
      </c>
    </row>
    <row r="248" spans="1:12" hidden="1" x14ac:dyDescent="0.3">
      <c r="A248" s="661"/>
      <c r="B248" s="660" t="s">
        <v>1204</v>
      </c>
      <c r="C248" s="627"/>
      <c r="D248" s="649" t="s">
        <v>1203</v>
      </c>
      <c r="E248" s="677">
        <f t="shared" si="110"/>
        <v>0</v>
      </c>
      <c r="F248" s="677"/>
      <c r="G248" s="677"/>
      <c r="H248" s="687"/>
      <c r="I248" s="548"/>
      <c r="J248" s="687"/>
      <c r="K248" s="548"/>
      <c r="L248" s="686"/>
    </row>
    <row r="249" spans="1:12" hidden="1" x14ac:dyDescent="0.3">
      <c r="A249" s="661"/>
      <c r="B249" s="627" t="s">
        <v>95</v>
      </c>
      <c r="C249" s="660"/>
      <c r="D249" s="649" t="s">
        <v>96</v>
      </c>
      <c r="E249" s="678">
        <f t="shared" si="110"/>
        <v>0</v>
      </c>
      <c r="F249" s="678"/>
      <c r="G249" s="678"/>
      <c r="H249" s="648"/>
      <c r="I249" s="648"/>
      <c r="J249" s="648"/>
      <c r="K249" s="648"/>
      <c r="L249" s="647"/>
    </row>
    <row r="250" spans="1:12" hidden="1" x14ac:dyDescent="0.3">
      <c r="A250" s="1240" t="s">
        <v>443</v>
      </c>
      <c r="B250" s="1241"/>
      <c r="C250" s="1241"/>
      <c r="D250" s="649" t="s">
        <v>97</v>
      </c>
      <c r="E250" s="678">
        <f t="shared" si="110"/>
        <v>0</v>
      </c>
      <c r="F250" s="678">
        <f t="shared" ref="F250:L250" si="128">F251+F252+F253</f>
        <v>0</v>
      </c>
      <c r="G250" s="678">
        <f t="shared" si="128"/>
        <v>0</v>
      </c>
      <c r="H250" s="648">
        <f t="shared" si="128"/>
        <v>0</v>
      </c>
      <c r="I250" s="648">
        <f t="shared" si="128"/>
        <v>0</v>
      </c>
      <c r="J250" s="648">
        <f t="shared" si="128"/>
        <v>0</v>
      </c>
      <c r="K250" s="648">
        <f t="shared" si="128"/>
        <v>0</v>
      </c>
      <c r="L250" s="647">
        <f t="shared" si="128"/>
        <v>0</v>
      </c>
    </row>
    <row r="251" spans="1:12" hidden="1" x14ac:dyDescent="0.3">
      <c r="A251" s="646"/>
      <c r="B251" s="627" t="s">
        <v>1202</v>
      </c>
      <c r="C251" s="660"/>
      <c r="D251" s="649" t="s">
        <v>99</v>
      </c>
      <c r="E251" s="678">
        <f t="shared" si="110"/>
        <v>0</v>
      </c>
      <c r="F251" s="679"/>
      <c r="G251" s="679"/>
      <c r="H251" s="619"/>
      <c r="I251" s="619"/>
      <c r="J251" s="619"/>
      <c r="K251" s="619"/>
      <c r="L251" s="618"/>
    </row>
    <row r="252" spans="1:12" hidden="1" x14ac:dyDescent="0.3">
      <c r="A252" s="646"/>
      <c r="B252" s="1224" t="s">
        <v>444</v>
      </c>
      <c r="C252" s="1224"/>
      <c r="D252" s="649" t="s">
        <v>101</v>
      </c>
      <c r="E252" s="678">
        <f t="shared" si="110"/>
        <v>0</v>
      </c>
      <c r="F252" s="677"/>
      <c r="G252" s="677"/>
      <c r="H252" s="648"/>
      <c r="I252" s="648"/>
      <c r="J252" s="648"/>
      <c r="K252" s="648"/>
      <c r="L252" s="647"/>
    </row>
    <row r="253" spans="1:12" hidden="1" x14ac:dyDescent="0.3">
      <c r="A253" s="646"/>
      <c r="B253" s="627" t="s">
        <v>104</v>
      </c>
      <c r="C253" s="660"/>
      <c r="D253" s="649" t="s">
        <v>105</v>
      </c>
      <c r="E253" s="678">
        <f t="shared" si="110"/>
        <v>0</v>
      </c>
      <c r="F253" s="678"/>
      <c r="G253" s="678"/>
      <c r="H253" s="648"/>
      <c r="I253" s="648"/>
      <c r="J253" s="648"/>
      <c r="K253" s="648"/>
      <c r="L253" s="647"/>
    </row>
    <row r="254" spans="1:12" s="535" customFormat="1" x14ac:dyDescent="0.3">
      <c r="A254" s="653" t="s">
        <v>114</v>
      </c>
      <c r="B254" s="659"/>
      <c r="C254" s="658"/>
      <c r="D254" s="685" t="s">
        <v>115</v>
      </c>
      <c r="E254" s="678">
        <f t="shared" si="110"/>
        <v>500</v>
      </c>
      <c r="F254" s="684">
        <f t="shared" ref="F254:L254" si="129">F255+F258</f>
        <v>500</v>
      </c>
      <c r="G254" s="684">
        <f t="shared" si="129"/>
        <v>0</v>
      </c>
      <c r="H254" s="683">
        <f t="shared" si="129"/>
        <v>0</v>
      </c>
      <c r="I254" s="683">
        <f t="shared" si="129"/>
        <v>0</v>
      </c>
      <c r="J254" s="683">
        <f t="shared" si="129"/>
        <v>0</v>
      </c>
      <c r="K254" s="683">
        <f t="shared" si="129"/>
        <v>0</v>
      </c>
      <c r="L254" s="682">
        <f t="shared" si="129"/>
        <v>0</v>
      </c>
    </row>
    <row r="255" spans="1:12" s="535" customFormat="1" x14ac:dyDescent="0.3">
      <c r="A255" s="1250" t="s">
        <v>445</v>
      </c>
      <c r="B255" s="1251"/>
      <c r="C255" s="1251"/>
      <c r="D255" s="649" t="s">
        <v>117</v>
      </c>
      <c r="E255" s="678">
        <f t="shared" si="110"/>
        <v>500</v>
      </c>
      <c r="F255" s="684">
        <f t="shared" ref="F255:L256" si="130">F256</f>
        <v>500</v>
      </c>
      <c r="G255" s="684">
        <f t="shared" si="130"/>
        <v>0</v>
      </c>
      <c r="H255" s="683">
        <f t="shared" si="130"/>
        <v>0</v>
      </c>
      <c r="I255" s="683">
        <f t="shared" si="130"/>
        <v>0</v>
      </c>
      <c r="J255" s="683">
        <f t="shared" si="130"/>
        <v>0</v>
      </c>
      <c r="K255" s="683">
        <f t="shared" si="130"/>
        <v>0</v>
      </c>
      <c r="L255" s="682">
        <f t="shared" si="130"/>
        <v>0</v>
      </c>
    </row>
    <row r="256" spans="1:12" s="535" customFormat="1" x14ac:dyDescent="0.3">
      <c r="A256" s="656"/>
      <c r="B256" s="1252" t="s">
        <v>446</v>
      </c>
      <c r="C256" s="1252"/>
      <c r="D256" s="649" t="s">
        <v>119</v>
      </c>
      <c r="E256" s="678">
        <f t="shared" si="110"/>
        <v>500</v>
      </c>
      <c r="F256" s="684">
        <f t="shared" si="130"/>
        <v>500</v>
      </c>
      <c r="G256" s="684">
        <f t="shared" si="130"/>
        <v>0</v>
      </c>
      <c r="H256" s="683">
        <f t="shared" si="130"/>
        <v>0</v>
      </c>
      <c r="I256" s="683">
        <f t="shared" si="130"/>
        <v>0</v>
      </c>
      <c r="J256" s="683">
        <f t="shared" si="130"/>
        <v>0</v>
      </c>
      <c r="K256" s="683">
        <f t="shared" si="130"/>
        <v>0</v>
      </c>
      <c r="L256" s="682">
        <f t="shared" si="130"/>
        <v>0</v>
      </c>
    </row>
    <row r="257" spans="1:12" s="535" customFormat="1" ht="29.4" customHeight="1" x14ac:dyDescent="0.3">
      <c r="A257" s="656"/>
      <c r="B257" s="655"/>
      <c r="C257" s="654" t="s">
        <v>120</v>
      </c>
      <c r="D257" s="649" t="s">
        <v>121</v>
      </c>
      <c r="E257" s="678">
        <f t="shared" si="110"/>
        <v>500</v>
      </c>
      <c r="F257" s="684">
        <v>500</v>
      </c>
      <c r="G257" s="684">
        <v>0</v>
      </c>
      <c r="H257" s="683">
        <v>0</v>
      </c>
      <c r="I257" s="683">
        <v>0</v>
      </c>
      <c r="J257" s="683"/>
      <c r="K257" s="683"/>
      <c r="L257" s="682"/>
    </row>
    <row r="258" spans="1:12" s="535" customFormat="1" hidden="1" x14ac:dyDescent="0.3">
      <c r="A258" s="653" t="s">
        <v>1201</v>
      </c>
      <c r="B258" s="681"/>
      <c r="C258" s="654"/>
      <c r="D258" s="649" t="s">
        <v>127</v>
      </c>
      <c r="E258" s="678">
        <f t="shared" si="110"/>
        <v>0</v>
      </c>
      <c r="F258" s="642">
        <f t="shared" ref="F258:L258" si="131">F259+F260</f>
        <v>0</v>
      </c>
      <c r="G258" s="642">
        <f t="shared" si="131"/>
        <v>0</v>
      </c>
      <c r="H258" s="613">
        <f t="shared" si="131"/>
        <v>0</v>
      </c>
      <c r="I258" s="613">
        <f t="shared" si="131"/>
        <v>0</v>
      </c>
      <c r="J258" s="613">
        <f t="shared" si="131"/>
        <v>0</v>
      </c>
      <c r="K258" s="613">
        <f t="shared" si="131"/>
        <v>0</v>
      </c>
      <c r="L258" s="612">
        <f t="shared" si="131"/>
        <v>0</v>
      </c>
    </row>
    <row r="259" spans="1:12" s="535" customFormat="1" ht="29.25" hidden="1" customHeight="1" x14ac:dyDescent="0.3">
      <c r="A259" s="653"/>
      <c r="B259" s="1225" t="s">
        <v>130</v>
      </c>
      <c r="C259" s="1225"/>
      <c r="D259" s="635" t="s">
        <v>131</v>
      </c>
      <c r="E259" s="678">
        <f t="shared" si="110"/>
        <v>0</v>
      </c>
      <c r="F259" s="642">
        <v>0</v>
      </c>
      <c r="G259" s="679"/>
      <c r="H259" s="619"/>
      <c r="I259" s="619"/>
      <c r="J259" s="619"/>
      <c r="K259" s="619"/>
      <c r="L259" s="618"/>
    </row>
    <row r="260" spans="1:12" s="535" customFormat="1" hidden="1" x14ac:dyDescent="0.3">
      <c r="A260" s="653"/>
      <c r="B260" s="1234" t="s">
        <v>1200</v>
      </c>
      <c r="C260" s="1253"/>
      <c r="D260" s="680" t="s">
        <v>1199</v>
      </c>
      <c r="E260" s="678">
        <f t="shared" si="110"/>
        <v>0</v>
      </c>
      <c r="F260" s="679"/>
      <c r="G260" s="679"/>
      <c r="H260" s="619"/>
      <c r="I260" s="619"/>
      <c r="J260" s="619"/>
      <c r="K260" s="619"/>
      <c r="L260" s="618"/>
    </row>
    <row r="261" spans="1:12" ht="23.25" hidden="1" customHeight="1" x14ac:dyDescent="0.3">
      <c r="A261" s="646" t="s">
        <v>132</v>
      </c>
      <c r="B261" s="627"/>
      <c r="C261" s="627"/>
      <c r="D261" s="662" t="s">
        <v>133</v>
      </c>
      <c r="E261" s="678">
        <f t="shared" si="110"/>
        <v>0</v>
      </c>
      <c r="F261" s="678">
        <f t="shared" ref="F261:L261" si="132">F262</f>
        <v>0</v>
      </c>
      <c r="G261" s="678">
        <f t="shared" si="132"/>
        <v>0</v>
      </c>
      <c r="H261" s="648">
        <f t="shared" si="132"/>
        <v>0</v>
      </c>
      <c r="I261" s="648">
        <f t="shared" si="132"/>
        <v>0</v>
      </c>
      <c r="J261" s="648">
        <f t="shared" si="132"/>
        <v>0</v>
      </c>
      <c r="K261" s="648">
        <f t="shared" si="132"/>
        <v>0</v>
      </c>
      <c r="L261" s="647">
        <f t="shared" si="132"/>
        <v>0</v>
      </c>
    </row>
    <row r="262" spans="1:12" ht="28.5" hidden="1" customHeight="1" x14ac:dyDescent="0.3">
      <c r="A262" s="1240" t="s">
        <v>134</v>
      </c>
      <c r="B262" s="1241"/>
      <c r="C262" s="1241"/>
      <c r="D262" s="662" t="s">
        <v>135</v>
      </c>
      <c r="E262" s="677">
        <f t="shared" si="110"/>
        <v>0</v>
      </c>
      <c r="F262" s="677">
        <f t="shared" ref="F262:L262" si="133">F263+F266</f>
        <v>0</v>
      </c>
      <c r="G262" s="677">
        <f t="shared" si="133"/>
        <v>0</v>
      </c>
      <c r="H262" s="548">
        <f t="shared" si="133"/>
        <v>0</v>
      </c>
      <c r="I262" s="548">
        <f t="shared" si="133"/>
        <v>0</v>
      </c>
      <c r="J262" s="548">
        <f t="shared" si="133"/>
        <v>0</v>
      </c>
      <c r="K262" s="548">
        <f t="shared" si="133"/>
        <v>0</v>
      </c>
      <c r="L262" s="631">
        <f t="shared" si="133"/>
        <v>0</v>
      </c>
    </row>
    <row r="263" spans="1:12" ht="18.600000000000001" hidden="1" customHeight="1" x14ac:dyDescent="0.3">
      <c r="A263" s="646" t="s">
        <v>447</v>
      </c>
      <c r="B263" s="627"/>
      <c r="C263" s="627"/>
      <c r="D263" s="662" t="s">
        <v>137</v>
      </c>
      <c r="E263" s="677">
        <f t="shared" si="110"/>
        <v>0</v>
      </c>
      <c r="F263" s="677">
        <f t="shared" ref="F263:L263" si="134">F264+F265</f>
        <v>0</v>
      </c>
      <c r="G263" s="677">
        <f t="shared" si="134"/>
        <v>0</v>
      </c>
      <c r="H263" s="548">
        <f t="shared" si="134"/>
        <v>0</v>
      </c>
      <c r="I263" s="548">
        <f t="shared" si="134"/>
        <v>0</v>
      </c>
      <c r="J263" s="548">
        <f t="shared" si="134"/>
        <v>0</v>
      </c>
      <c r="K263" s="548">
        <f t="shared" si="134"/>
        <v>0</v>
      </c>
      <c r="L263" s="631">
        <f t="shared" si="134"/>
        <v>0</v>
      </c>
    </row>
    <row r="264" spans="1:12" ht="18.600000000000001" hidden="1" customHeight="1" x14ac:dyDescent="0.3">
      <c r="A264" s="646"/>
      <c r="B264" s="627" t="s">
        <v>138</v>
      </c>
      <c r="C264" s="627"/>
      <c r="D264" s="649" t="s">
        <v>139</v>
      </c>
      <c r="E264" s="677">
        <f t="shared" si="110"/>
        <v>0</v>
      </c>
      <c r="F264" s="677"/>
      <c r="G264" s="677"/>
      <c r="H264" s="629"/>
      <c r="I264" s="548"/>
      <c r="J264" s="629"/>
      <c r="K264" s="548"/>
      <c r="L264" s="643"/>
    </row>
    <row r="265" spans="1:12" ht="33" hidden="1" customHeight="1" x14ac:dyDescent="0.3">
      <c r="A265" s="646"/>
      <c r="B265" s="1242" t="s">
        <v>448</v>
      </c>
      <c r="C265" s="1242"/>
      <c r="D265" s="649" t="s">
        <v>143</v>
      </c>
      <c r="E265" s="677">
        <f t="shared" si="110"/>
        <v>0</v>
      </c>
      <c r="F265" s="677"/>
      <c r="G265" s="677"/>
      <c r="H265" s="546"/>
      <c r="I265" s="548"/>
      <c r="J265" s="546"/>
      <c r="K265" s="548"/>
      <c r="L265" s="545"/>
    </row>
    <row r="266" spans="1:12" hidden="1" x14ac:dyDescent="0.3">
      <c r="A266" s="1240" t="s">
        <v>1198</v>
      </c>
      <c r="B266" s="1241"/>
      <c r="C266" s="1241"/>
      <c r="D266" s="676" t="s">
        <v>147</v>
      </c>
      <c r="E266" s="648">
        <f t="shared" si="110"/>
        <v>0</v>
      </c>
      <c r="F266" s="648">
        <f t="shared" ref="F266:L266" si="135">F267+F268+F269+F270</f>
        <v>0</v>
      </c>
      <c r="G266" s="648">
        <f t="shared" si="135"/>
        <v>0</v>
      </c>
      <c r="H266" s="648">
        <f t="shared" si="135"/>
        <v>0</v>
      </c>
      <c r="I266" s="648">
        <f t="shared" si="135"/>
        <v>0</v>
      </c>
      <c r="J266" s="648">
        <f t="shared" si="135"/>
        <v>0</v>
      </c>
      <c r="K266" s="648">
        <f t="shared" si="135"/>
        <v>0</v>
      </c>
      <c r="L266" s="647">
        <f t="shared" si="135"/>
        <v>0</v>
      </c>
    </row>
    <row r="267" spans="1:12" hidden="1" x14ac:dyDescent="0.3">
      <c r="A267" s="646"/>
      <c r="B267" s="627" t="s">
        <v>148</v>
      </c>
      <c r="C267" s="660"/>
      <c r="D267" s="649" t="s">
        <v>149</v>
      </c>
      <c r="E267" s="648">
        <f t="shared" si="110"/>
        <v>0</v>
      </c>
      <c r="F267" s="648"/>
      <c r="G267" s="648"/>
      <c r="H267" s="648"/>
      <c r="I267" s="648"/>
      <c r="J267" s="648"/>
      <c r="K267" s="648"/>
      <c r="L267" s="647"/>
    </row>
    <row r="268" spans="1:12" hidden="1" x14ac:dyDescent="0.3">
      <c r="A268" s="646"/>
      <c r="B268" s="1224" t="s">
        <v>150</v>
      </c>
      <c r="C268" s="1224"/>
      <c r="D268" s="645" t="s">
        <v>151</v>
      </c>
      <c r="E268" s="548">
        <f t="shared" ref="E268:E331" si="136">F268+G268+H268+I268</f>
        <v>0</v>
      </c>
      <c r="F268" s="548"/>
      <c r="G268" s="548"/>
      <c r="H268" s="546"/>
      <c r="I268" s="548"/>
      <c r="J268" s="546"/>
      <c r="K268" s="548"/>
      <c r="L268" s="545"/>
    </row>
    <row r="269" spans="1:12" hidden="1" x14ac:dyDescent="0.3">
      <c r="A269" s="675"/>
      <c r="B269" s="1245" t="s">
        <v>154</v>
      </c>
      <c r="C269" s="1245"/>
      <c r="D269" s="674" t="s">
        <v>155</v>
      </c>
      <c r="E269" s="548">
        <f t="shared" si="136"/>
        <v>0</v>
      </c>
      <c r="F269" s="673"/>
      <c r="G269" s="673"/>
      <c r="H269" s="629"/>
      <c r="I269" s="673"/>
      <c r="J269" s="629"/>
      <c r="K269" s="673"/>
      <c r="L269" s="643"/>
    </row>
    <row r="270" spans="1:12" ht="27" hidden="1" customHeight="1" x14ac:dyDescent="0.3">
      <c r="A270" s="646"/>
      <c r="B270" s="1246" t="s">
        <v>1197</v>
      </c>
      <c r="C270" s="1247"/>
      <c r="D270" s="645" t="s">
        <v>1196</v>
      </c>
      <c r="E270" s="548">
        <f t="shared" si="136"/>
        <v>0</v>
      </c>
      <c r="F270" s="548"/>
      <c r="G270" s="548"/>
      <c r="H270" s="546"/>
      <c r="I270" s="548"/>
      <c r="J270" s="546"/>
      <c r="K270" s="548"/>
      <c r="L270" s="545"/>
    </row>
    <row r="271" spans="1:12" hidden="1" x14ac:dyDescent="0.3">
      <c r="A271" s="1248" t="s">
        <v>1195</v>
      </c>
      <c r="B271" s="1249"/>
      <c r="C271" s="1249"/>
      <c r="D271" s="672" t="s">
        <v>454</v>
      </c>
      <c r="E271" s="671">
        <f t="shared" si="136"/>
        <v>0</v>
      </c>
      <c r="F271" s="671">
        <f t="shared" ref="F271:L271" si="137">F272+F277+F281+F286+F304+F366+F368</f>
        <v>0</v>
      </c>
      <c r="G271" s="671">
        <f t="shared" si="137"/>
        <v>0</v>
      </c>
      <c r="H271" s="671">
        <f t="shared" si="137"/>
        <v>0</v>
      </c>
      <c r="I271" s="671">
        <f t="shared" si="137"/>
        <v>0</v>
      </c>
      <c r="J271" s="671">
        <f t="shared" si="137"/>
        <v>0</v>
      </c>
      <c r="K271" s="671">
        <f t="shared" si="137"/>
        <v>0</v>
      </c>
      <c r="L271" s="670">
        <f t="shared" si="137"/>
        <v>0</v>
      </c>
    </row>
    <row r="272" spans="1:12" hidden="1" x14ac:dyDescent="0.3">
      <c r="A272" s="669" t="s">
        <v>455</v>
      </c>
      <c r="B272" s="668"/>
      <c r="C272" s="667"/>
      <c r="D272" s="645" t="s">
        <v>17</v>
      </c>
      <c r="E272" s="548">
        <f t="shared" si="136"/>
        <v>0</v>
      </c>
      <c r="F272" s="548">
        <f t="shared" ref="F272:L275" si="138">F273</f>
        <v>0</v>
      </c>
      <c r="G272" s="548">
        <f t="shared" si="138"/>
        <v>0</v>
      </c>
      <c r="H272" s="548">
        <f t="shared" si="138"/>
        <v>0</v>
      </c>
      <c r="I272" s="548">
        <f t="shared" si="138"/>
        <v>0</v>
      </c>
      <c r="J272" s="548">
        <f t="shared" si="138"/>
        <v>0</v>
      </c>
      <c r="K272" s="548">
        <f t="shared" si="138"/>
        <v>0</v>
      </c>
      <c r="L272" s="631">
        <f t="shared" si="138"/>
        <v>0</v>
      </c>
    </row>
    <row r="273" spans="1:12" hidden="1" x14ac:dyDescent="0.3">
      <c r="A273" s="646" t="s">
        <v>456</v>
      </c>
      <c r="B273" s="666"/>
      <c r="C273" s="627"/>
      <c r="D273" s="652" t="s">
        <v>30</v>
      </c>
      <c r="E273" s="548">
        <f t="shared" si="136"/>
        <v>0</v>
      </c>
      <c r="F273" s="548">
        <f t="shared" si="138"/>
        <v>0</v>
      </c>
      <c r="G273" s="548">
        <f t="shared" si="138"/>
        <v>0</v>
      </c>
      <c r="H273" s="548">
        <f t="shared" si="138"/>
        <v>0</v>
      </c>
      <c r="I273" s="548">
        <f t="shared" si="138"/>
        <v>0</v>
      </c>
      <c r="J273" s="548">
        <f t="shared" si="138"/>
        <v>0</v>
      </c>
      <c r="K273" s="548">
        <f t="shared" si="138"/>
        <v>0</v>
      </c>
      <c r="L273" s="631">
        <f t="shared" si="138"/>
        <v>0</v>
      </c>
    </row>
    <row r="274" spans="1:12" hidden="1" x14ac:dyDescent="0.3">
      <c r="A274" s="646" t="s">
        <v>457</v>
      </c>
      <c r="B274" s="627"/>
      <c r="C274" s="627"/>
      <c r="D274" s="665" t="s">
        <v>54</v>
      </c>
      <c r="E274" s="548">
        <f t="shared" si="136"/>
        <v>0</v>
      </c>
      <c r="F274" s="548">
        <f t="shared" si="138"/>
        <v>0</v>
      </c>
      <c r="G274" s="548">
        <f t="shared" si="138"/>
        <v>0</v>
      </c>
      <c r="H274" s="548">
        <f t="shared" si="138"/>
        <v>0</v>
      </c>
      <c r="I274" s="548">
        <f t="shared" si="138"/>
        <v>0</v>
      </c>
      <c r="J274" s="548">
        <f t="shared" si="138"/>
        <v>0</v>
      </c>
      <c r="K274" s="548">
        <f t="shared" si="138"/>
        <v>0</v>
      </c>
      <c r="L274" s="631">
        <f t="shared" si="138"/>
        <v>0</v>
      </c>
    </row>
    <row r="275" spans="1:12" hidden="1" x14ac:dyDescent="0.3">
      <c r="A275" s="646" t="s">
        <v>458</v>
      </c>
      <c r="B275" s="665"/>
      <c r="C275" s="665"/>
      <c r="D275" s="649" t="s">
        <v>97</v>
      </c>
      <c r="E275" s="548">
        <f t="shared" si="136"/>
        <v>0</v>
      </c>
      <c r="F275" s="548">
        <f t="shared" si="138"/>
        <v>0</v>
      </c>
      <c r="G275" s="548">
        <f t="shared" si="138"/>
        <v>0</v>
      </c>
      <c r="H275" s="548">
        <f t="shared" si="138"/>
        <v>0</v>
      </c>
      <c r="I275" s="548">
        <f t="shared" si="138"/>
        <v>0</v>
      </c>
      <c r="J275" s="548">
        <f t="shared" si="138"/>
        <v>0</v>
      </c>
      <c r="K275" s="548">
        <f t="shared" si="138"/>
        <v>0</v>
      </c>
      <c r="L275" s="631">
        <f t="shared" si="138"/>
        <v>0</v>
      </c>
    </row>
    <row r="276" spans="1:12" hidden="1" x14ac:dyDescent="0.3">
      <c r="A276" s="664"/>
      <c r="B276" s="627" t="s">
        <v>102</v>
      </c>
      <c r="C276" s="627"/>
      <c r="D276" s="649" t="s">
        <v>103</v>
      </c>
      <c r="E276" s="548">
        <f t="shared" si="136"/>
        <v>0</v>
      </c>
      <c r="F276" s="548"/>
      <c r="G276" s="548"/>
      <c r="H276" s="648"/>
      <c r="I276" s="648"/>
      <c r="J276" s="648"/>
      <c r="K276" s="648"/>
      <c r="L276" s="647"/>
    </row>
    <row r="277" spans="1:12" hidden="1" x14ac:dyDescent="0.3">
      <c r="A277" s="661" t="s">
        <v>106</v>
      </c>
      <c r="B277" s="548"/>
      <c r="C277" s="663"/>
      <c r="D277" s="662" t="s">
        <v>107</v>
      </c>
      <c r="E277" s="548">
        <f t="shared" si="136"/>
        <v>0</v>
      </c>
      <c r="F277" s="548">
        <f t="shared" ref="F277:L277" si="139">F278</f>
        <v>0</v>
      </c>
      <c r="G277" s="548">
        <f t="shared" si="139"/>
        <v>0</v>
      </c>
      <c r="H277" s="548">
        <f t="shared" si="139"/>
        <v>0</v>
      </c>
      <c r="I277" s="548">
        <f t="shared" si="139"/>
        <v>0</v>
      </c>
      <c r="J277" s="548">
        <f t="shared" si="139"/>
        <v>0</v>
      </c>
      <c r="K277" s="548">
        <f t="shared" si="139"/>
        <v>0</v>
      </c>
      <c r="L277" s="631">
        <f t="shared" si="139"/>
        <v>0</v>
      </c>
    </row>
    <row r="278" spans="1:12" hidden="1" x14ac:dyDescent="0.3">
      <c r="A278" s="661" t="s">
        <v>108</v>
      </c>
      <c r="B278" s="660"/>
      <c r="C278" s="627"/>
      <c r="D278" s="649" t="s">
        <v>109</v>
      </c>
      <c r="E278" s="548">
        <f t="shared" si="136"/>
        <v>0</v>
      </c>
      <c r="F278" s="548">
        <f t="shared" ref="F278:L278" si="140">F279+F280</f>
        <v>0</v>
      </c>
      <c r="G278" s="548">
        <f t="shared" si="140"/>
        <v>0</v>
      </c>
      <c r="H278" s="548">
        <f t="shared" si="140"/>
        <v>0</v>
      </c>
      <c r="I278" s="548">
        <f t="shared" si="140"/>
        <v>0</v>
      </c>
      <c r="J278" s="548">
        <f t="shared" si="140"/>
        <v>0</v>
      </c>
      <c r="K278" s="548">
        <f t="shared" si="140"/>
        <v>0</v>
      </c>
      <c r="L278" s="631">
        <f t="shared" si="140"/>
        <v>0</v>
      </c>
    </row>
    <row r="279" spans="1:12" hidden="1" x14ac:dyDescent="0.3">
      <c r="A279" s="661"/>
      <c r="B279" s="627" t="s">
        <v>110</v>
      </c>
      <c r="C279" s="660"/>
      <c r="D279" s="649" t="s">
        <v>111</v>
      </c>
      <c r="E279" s="548">
        <f t="shared" si="136"/>
        <v>0</v>
      </c>
      <c r="F279" s="548"/>
      <c r="G279" s="548"/>
      <c r="H279" s="629"/>
      <c r="I279" s="548"/>
      <c r="J279" s="629"/>
      <c r="K279" s="548"/>
      <c r="L279" s="643"/>
    </row>
    <row r="280" spans="1:12" hidden="1" x14ac:dyDescent="0.3">
      <c r="A280" s="661"/>
      <c r="B280" s="627" t="s">
        <v>112</v>
      </c>
      <c r="C280" s="660"/>
      <c r="D280" s="645" t="s">
        <v>113</v>
      </c>
      <c r="E280" s="548">
        <f t="shared" si="136"/>
        <v>0</v>
      </c>
      <c r="F280" s="548"/>
      <c r="G280" s="548"/>
      <c r="H280" s="629"/>
      <c r="I280" s="548"/>
      <c r="J280" s="629"/>
      <c r="K280" s="548"/>
      <c r="L280" s="643"/>
    </row>
    <row r="281" spans="1:12" s="535" customFormat="1" hidden="1" x14ac:dyDescent="0.3">
      <c r="A281" s="653" t="s">
        <v>459</v>
      </c>
      <c r="B281" s="659"/>
      <c r="C281" s="658"/>
      <c r="D281" s="657" t="s">
        <v>115</v>
      </c>
      <c r="E281" s="548">
        <f t="shared" si="136"/>
        <v>0</v>
      </c>
      <c r="F281" s="619">
        <f t="shared" ref="F281:L281" si="141">F282</f>
        <v>0</v>
      </c>
      <c r="G281" s="619">
        <f t="shared" si="141"/>
        <v>0</v>
      </c>
      <c r="H281" s="619">
        <f t="shared" si="141"/>
        <v>0</v>
      </c>
      <c r="I281" s="619">
        <f t="shared" si="141"/>
        <v>0</v>
      </c>
      <c r="J281" s="619">
        <f t="shared" si="141"/>
        <v>0</v>
      </c>
      <c r="K281" s="619">
        <f t="shared" si="141"/>
        <v>0</v>
      </c>
      <c r="L281" s="618">
        <f t="shared" si="141"/>
        <v>0</v>
      </c>
    </row>
    <row r="282" spans="1:12" s="535" customFormat="1" hidden="1" x14ac:dyDescent="0.3">
      <c r="A282" s="1250" t="s">
        <v>460</v>
      </c>
      <c r="B282" s="1251"/>
      <c r="C282" s="1251"/>
      <c r="D282" s="645" t="s">
        <v>117</v>
      </c>
      <c r="E282" s="548">
        <f t="shared" si="136"/>
        <v>0</v>
      </c>
      <c r="F282" s="619">
        <f t="shared" ref="F282:L282" si="142">F283+F285</f>
        <v>0</v>
      </c>
      <c r="G282" s="619">
        <f t="shared" si="142"/>
        <v>0</v>
      </c>
      <c r="H282" s="619">
        <f t="shared" si="142"/>
        <v>0</v>
      </c>
      <c r="I282" s="619">
        <f t="shared" si="142"/>
        <v>0</v>
      </c>
      <c r="J282" s="619">
        <f t="shared" si="142"/>
        <v>0</v>
      </c>
      <c r="K282" s="619">
        <f t="shared" si="142"/>
        <v>0</v>
      </c>
      <c r="L282" s="618">
        <f t="shared" si="142"/>
        <v>0</v>
      </c>
    </row>
    <row r="283" spans="1:12" s="535" customFormat="1" hidden="1" x14ac:dyDescent="0.3">
      <c r="A283" s="656"/>
      <c r="B283" s="1252" t="s">
        <v>461</v>
      </c>
      <c r="C283" s="1252"/>
      <c r="D283" s="645" t="s">
        <v>119</v>
      </c>
      <c r="E283" s="548">
        <f t="shared" si="136"/>
        <v>0</v>
      </c>
      <c r="F283" s="613">
        <f t="shared" ref="F283:L283" si="143">F284</f>
        <v>0</v>
      </c>
      <c r="G283" s="613">
        <f t="shared" si="143"/>
        <v>0</v>
      </c>
      <c r="H283" s="613">
        <f t="shared" si="143"/>
        <v>0</v>
      </c>
      <c r="I283" s="613">
        <f t="shared" si="143"/>
        <v>0</v>
      </c>
      <c r="J283" s="613">
        <f t="shared" si="143"/>
        <v>0</v>
      </c>
      <c r="K283" s="613">
        <f t="shared" si="143"/>
        <v>0</v>
      </c>
      <c r="L283" s="612">
        <f t="shared" si="143"/>
        <v>0</v>
      </c>
    </row>
    <row r="284" spans="1:12" s="535" customFormat="1" hidden="1" x14ac:dyDescent="0.3">
      <c r="A284" s="656"/>
      <c r="B284" s="655"/>
      <c r="C284" s="654" t="s">
        <v>122</v>
      </c>
      <c r="D284" s="645" t="s">
        <v>123</v>
      </c>
      <c r="E284" s="548">
        <f t="shared" si="136"/>
        <v>0</v>
      </c>
      <c r="F284" s="546"/>
      <c r="G284" s="546"/>
      <c r="H284" s="546"/>
      <c r="I284" s="546"/>
      <c r="J284" s="546"/>
      <c r="K284" s="546"/>
      <c r="L284" s="545"/>
    </row>
    <row r="285" spans="1:12" s="535" customFormat="1" hidden="1" x14ac:dyDescent="0.3">
      <c r="A285" s="653"/>
      <c r="B285" s="1225" t="s">
        <v>124</v>
      </c>
      <c r="C285" s="1225"/>
      <c r="D285" s="549" t="s">
        <v>125</v>
      </c>
      <c r="E285" s="548">
        <f t="shared" si="136"/>
        <v>0</v>
      </c>
      <c r="F285" s="546"/>
      <c r="G285" s="546"/>
      <c r="H285" s="546"/>
      <c r="I285" s="546"/>
      <c r="J285" s="546"/>
      <c r="K285" s="546"/>
      <c r="L285" s="545"/>
    </row>
    <row r="286" spans="1:12" hidden="1" x14ac:dyDescent="0.3">
      <c r="A286" s="646" t="s">
        <v>132</v>
      </c>
      <c r="B286" s="627"/>
      <c r="C286" s="627"/>
      <c r="D286" s="652" t="s">
        <v>133</v>
      </c>
      <c r="E286" s="548">
        <f t="shared" si="136"/>
        <v>0</v>
      </c>
      <c r="F286" s="548">
        <f t="shared" ref="F286:L286" si="144">F287</f>
        <v>0</v>
      </c>
      <c r="G286" s="548">
        <f t="shared" si="144"/>
        <v>0</v>
      </c>
      <c r="H286" s="548">
        <f t="shared" si="144"/>
        <v>0</v>
      </c>
      <c r="I286" s="548">
        <f t="shared" si="144"/>
        <v>0</v>
      </c>
      <c r="J286" s="548">
        <f t="shared" si="144"/>
        <v>0</v>
      </c>
      <c r="K286" s="548">
        <f t="shared" si="144"/>
        <v>0</v>
      </c>
      <c r="L286" s="631">
        <f t="shared" si="144"/>
        <v>0</v>
      </c>
    </row>
    <row r="287" spans="1:12" ht="25.95" hidden="1" customHeight="1" x14ac:dyDescent="0.3">
      <c r="A287" s="1240" t="s">
        <v>134</v>
      </c>
      <c r="B287" s="1241"/>
      <c r="C287" s="1241"/>
      <c r="D287" s="652" t="s">
        <v>135</v>
      </c>
      <c r="E287" s="548">
        <f t="shared" si="136"/>
        <v>0</v>
      </c>
      <c r="F287" s="548">
        <f t="shared" ref="F287:L287" si="145">F288+F292</f>
        <v>0</v>
      </c>
      <c r="G287" s="548">
        <f t="shared" si="145"/>
        <v>0</v>
      </c>
      <c r="H287" s="548">
        <f t="shared" si="145"/>
        <v>0</v>
      </c>
      <c r="I287" s="548">
        <f t="shared" si="145"/>
        <v>0</v>
      </c>
      <c r="J287" s="548">
        <f t="shared" si="145"/>
        <v>0</v>
      </c>
      <c r="K287" s="548">
        <f t="shared" si="145"/>
        <v>0</v>
      </c>
      <c r="L287" s="631">
        <f t="shared" si="145"/>
        <v>0</v>
      </c>
    </row>
    <row r="288" spans="1:12" ht="18.600000000000001" hidden="1" customHeight="1" x14ac:dyDescent="0.3">
      <c r="A288" s="646" t="s">
        <v>1194</v>
      </c>
      <c r="B288" s="627"/>
      <c r="C288" s="627"/>
      <c r="D288" s="645" t="s">
        <v>137</v>
      </c>
      <c r="E288" s="548">
        <f t="shared" si="136"/>
        <v>0</v>
      </c>
      <c r="F288" s="548">
        <f t="shared" ref="F288:L288" si="146">F289+F290+F291</f>
        <v>0</v>
      </c>
      <c r="G288" s="548">
        <f t="shared" si="146"/>
        <v>0</v>
      </c>
      <c r="H288" s="548">
        <f t="shared" si="146"/>
        <v>0</v>
      </c>
      <c r="I288" s="548">
        <f t="shared" si="146"/>
        <v>0</v>
      </c>
      <c r="J288" s="548">
        <f t="shared" si="146"/>
        <v>0</v>
      </c>
      <c r="K288" s="548">
        <f t="shared" si="146"/>
        <v>0</v>
      </c>
      <c r="L288" s="631">
        <f t="shared" si="146"/>
        <v>0</v>
      </c>
    </row>
    <row r="289" spans="1:12" ht="42" hidden="1" customHeight="1" x14ac:dyDescent="0.3">
      <c r="A289" s="646"/>
      <c r="B289" s="1242" t="s">
        <v>1193</v>
      </c>
      <c r="C289" s="1242"/>
      <c r="D289" s="645" t="s">
        <v>141</v>
      </c>
      <c r="E289" s="548">
        <f t="shared" si="136"/>
        <v>0</v>
      </c>
      <c r="F289" s="548"/>
      <c r="G289" s="548"/>
      <c r="H289" s="629"/>
      <c r="I289" s="548"/>
      <c r="J289" s="629"/>
      <c r="K289" s="548"/>
      <c r="L289" s="643"/>
    </row>
    <row r="290" spans="1:12" s="535" customFormat="1" hidden="1" x14ac:dyDescent="0.3">
      <c r="A290" s="651"/>
      <c r="B290" s="1243" t="s">
        <v>144</v>
      </c>
      <c r="C290" s="1243"/>
      <c r="D290" s="549" t="s">
        <v>145</v>
      </c>
      <c r="E290" s="548">
        <f t="shared" si="136"/>
        <v>0</v>
      </c>
      <c r="F290" s="546"/>
      <c r="G290" s="546"/>
      <c r="H290" s="629"/>
      <c r="I290" s="546"/>
      <c r="J290" s="629"/>
      <c r="K290" s="546"/>
      <c r="L290" s="643"/>
    </row>
    <row r="291" spans="1:12" s="535" customFormat="1" ht="54.75" hidden="1" customHeight="1" x14ac:dyDescent="0.3">
      <c r="A291" s="651"/>
      <c r="B291" s="1244" t="s">
        <v>1192</v>
      </c>
      <c r="C291" s="1229"/>
      <c r="D291" s="549" t="s">
        <v>1191</v>
      </c>
      <c r="E291" s="548">
        <f t="shared" si="136"/>
        <v>0</v>
      </c>
      <c r="F291" s="546"/>
      <c r="G291" s="546"/>
      <c r="H291" s="629"/>
      <c r="I291" s="546"/>
      <c r="J291" s="629"/>
      <c r="K291" s="546"/>
      <c r="L291" s="643"/>
    </row>
    <row r="292" spans="1:12" ht="38.4" hidden="1" customHeight="1" x14ac:dyDescent="0.3">
      <c r="A292" s="1240" t="s">
        <v>1190</v>
      </c>
      <c r="B292" s="1241"/>
      <c r="C292" s="1241"/>
      <c r="D292" s="645" t="s">
        <v>147</v>
      </c>
      <c r="E292" s="548">
        <f t="shared" si="136"/>
        <v>0</v>
      </c>
      <c r="F292" s="548">
        <f t="shared" ref="F292:L292" si="147">F293+F294+F298+F302+F303</f>
        <v>0</v>
      </c>
      <c r="G292" s="548">
        <f t="shared" si="147"/>
        <v>0</v>
      </c>
      <c r="H292" s="548">
        <f t="shared" si="147"/>
        <v>0</v>
      </c>
      <c r="I292" s="548">
        <f t="shared" si="147"/>
        <v>0</v>
      </c>
      <c r="J292" s="548">
        <f t="shared" si="147"/>
        <v>0</v>
      </c>
      <c r="K292" s="548">
        <f t="shared" si="147"/>
        <v>0</v>
      </c>
      <c r="L292" s="631">
        <f t="shared" si="147"/>
        <v>0</v>
      </c>
    </row>
    <row r="293" spans="1:12" hidden="1" x14ac:dyDescent="0.3">
      <c r="A293" s="646"/>
      <c r="B293" s="1224" t="s">
        <v>152</v>
      </c>
      <c r="C293" s="1224"/>
      <c r="D293" s="645" t="s">
        <v>153</v>
      </c>
      <c r="E293" s="548">
        <f t="shared" si="136"/>
        <v>0</v>
      </c>
      <c r="F293" s="548"/>
      <c r="G293" s="548"/>
      <c r="H293" s="629"/>
      <c r="I293" s="548"/>
      <c r="J293" s="629"/>
      <c r="K293" s="548"/>
      <c r="L293" s="643"/>
    </row>
    <row r="294" spans="1:12" ht="40.5" hidden="1" customHeight="1" x14ac:dyDescent="0.3">
      <c r="A294" s="646"/>
      <c r="B294" s="1224" t="s">
        <v>156</v>
      </c>
      <c r="C294" s="1224"/>
      <c r="D294" s="645" t="s">
        <v>157</v>
      </c>
      <c r="E294" s="548">
        <f t="shared" si="136"/>
        <v>0</v>
      </c>
      <c r="F294" s="548">
        <f t="shared" ref="F294:L294" si="148">F295+F296+F297</f>
        <v>0</v>
      </c>
      <c r="G294" s="548">
        <f t="shared" si="148"/>
        <v>0</v>
      </c>
      <c r="H294" s="548">
        <f t="shared" si="148"/>
        <v>0</v>
      </c>
      <c r="I294" s="548">
        <f t="shared" si="148"/>
        <v>0</v>
      </c>
      <c r="J294" s="548">
        <f t="shared" si="148"/>
        <v>0</v>
      </c>
      <c r="K294" s="548">
        <f t="shared" si="148"/>
        <v>0</v>
      </c>
      <c r="L294" s="631">
        <f t="shared" si="148"/>
        <v>0</v>
      </c>
    </row>
    <row r="295" spans="1:12" ht="38.25" hidden="1" customHeight="1" x14ac:dyDescent="0.3">
      <c r="A295" s="646"/>
      <c r="B295" s="616"/>
      <c r="C295" s="650" t="s">
        <v>158</v>
      </c>
      <c r="D295" s="645" t="s">
        <v>159</v>
      </c>
      <c r="E295" s="548">
        <f t="shared" si="136"/>
        <v>0</v>
      </c>
      <c r="F295" s="548"/>
      <c r="G295" s="548"/>
      <c r="H295" s="629"/>
      <c r="I295" s="548"/>
      <c r="J295" s="629"/>
      <c r="K295" s="548"/>
      <c r="L295" s="643"/>
    </row>
    <row r="296" spans="1:12" ht="23.25" hidden="1" customHeight="1" x14ac:dyDescent="0.3">
      <c r="A296" s="646"/>
      <c r="B296" s="616"/>
      <c r="C296" s="650" t="s">
        <v>160</v>
      </c>
      <c r="D296" s="645" t="s">
        <v>161</v>
      </c>
      <c r="E296" s="548">
        <f t="shared" si="136"/>
        <v>0</v>
      </c>
      <c r="F296" s="548"/>
      <c r="G296" s="548"/>
      <c r="H296" s="546"/>
      <c r="I296" s="548"/>
      <c r="J296" s="546"/>
      <c r="K296" s="548"/>
      <c r="L296" s="545"/>
    </row>
    <row r="297" spans="1:12" ht="23.25" hidden="1" customHeight="1" x14ac:dyDescent="0.3">
      <c r="A297" s="646"/>
      <c r="B297" s="616"/>
      <c r="C297" s="650" t="s">
        <v>162</v>
      </c>
      <c r="D297" s="645" t="s">
        <v>163</v>
      </c>
      <c r="E297" s="548">
        <f t="shared" si="136"/>
        <v>0</v>
      </c>
      <c r="F297" s="548"/>
      <c r="G297" s="548"/>
      <c r="H297" s="629"/>
      <c r="I297" s="548"/>
      <c r="J297" s="629"/>
      <c r="K297" s="548"/>
      <c r="L297" s="643"/>
    </row>
    <row r="298" spans="1:12" ht="32.25" hidden="1" customHeight="1" x14ac:dyDescent="0.3">
      <c r="A298" s="646"/>
      <c r="B298" s="1224" t="s">
        <v>164</v>
      </c>
      <c r="C298" s="1224"/>
      <c r="D298" s="645" t="s">
        <v>165</v>
      </c>
      <c r="E298" s="548">
        <f t="shared" si="136"/>
        <v>0</v>
      </c>
      <c r="F298" s="548">
        <f t="shared" ref="F298:L298" si="149">F299+F300+F301</f>
        <v>0</v>
      </c>
      <c r="G298" s="548">
        <f t="shared" si="149"/>
        <v>0</v>
      </c>
      <c r="H298" s="548">
        <f t="shared" si="149"/>
        <v>0</v>
      </c>
      <c r="I298" s="548">
        <f t="shared" si="149"/>
        <v>0</v>
      </c>
      <c r="J298" s="548">
        <f t="shared" si="149"/>
        <v>0</v>
      </c>
      <c r="K298" s="548">
        <f t="shared" si="149"/>
        <v>0</v>
      </c>
      <c r="L298" s="631">
        <f t="shared" si="149"/>
        <v>0</v>
      </c>
    </row>
    <row r="299" spans="1:12" ht="42" hidden="1" customHeight="1" x14ac:dyDescent="0.3">
      <c r="A299" s="646"/>
      <c r="B299" s="616"/>
      <c r="C299" s="650" t="s">
        <v>166</v>
      </c>
      <c r="D299" s="645" t="s">
        <v>167</v>
      </c>
      <c r="E299" s="548">
        <f t="shared" si="136"/>
        <v>0</v>
      </c>
      <c r="F299" s="548"/>
      <c r="G299" s="548"/>
      <c r="H299" s="629"/>
      <c r="I299" s="548"/>
      <c r="J299" s="629"/>
      <c r="K299" s="548"/>
      <c r="L299" s="643"/>
    </row>
    <row r="300" spans="1:12" ht="38.25" hidden="1" customHeight="1" x14ac:dyDescent="0.3">
      <c r="A300" s="646"/>
      <c r="B300" s="616"/>
      <c r="C300" s="650" t="s">
        <v>168</v>
      </c>
      <c r="D300" s="645" t="s">
        <v>169</v>
      </c>
      <c r="E300" s="548">
        <f t="shared" si="136"/>
        <v>0</v>
      </c>
      <c r="F300" s="548"/>
      <c r="G300" s="548"/>
      <c r="H300" s="629"/>
      <c r="I300" s="548"/>
      <c r="J300" s="629"/>
      <c r="K300" s="548"/>
      <c r="L300" s="643"/>
    </row>
    <row r="301" spans="1:12" ht="45.75" hidden="1" customHeight="1" x14ac:dyDescent="0.3">
      <c r="A301" s="646"/>
      <c r="B301" s="616"/>
      <c r="C301" s="650" t="s">
        <v>170</v>
      </c>
      <c r="D301" s="645" t="s">
        <v>171</v>
      </c>
      <c r="E301" s="548">
        <f t="shared" si="136"/>
        <v>0</v>
      </c>
      <c r="F301" s="548"/>
      <c r="G301" s="548"/>
      <c r="H301" s="629"/>
      <c r="I301" s="548"/>
      <c r="J301" s="629"/>
      <c r="K301" s="548"/>
      <c r="L301" s="643"/>
    </row>
    <row r="302" spans="1:12" hidden="1" x14ac:dyDescent="0.3">
      <c r="A302" s="646"/>
      <c r="B302" s="1224" t="s">
        <v>172</v>
      </c>
      <c r="C302" s="1224"/>
      <c r="D302" s="649" t="s">
        <v>173</v>
      </c>
      <c r="E302" s="548">
        <f t="shared" si="136"/>
        <v>0</v>
      </c>
      <c r="F302" s="648"/>
      <c r="G302" s="648"/>
      <c r="H302" s="648"/>
      <c r="I302" s="648"/>
      <c r="J302" s="648"/>
      <c r="K302" s="648"/>
      <c r="L302" s="647"/>
    </row>
    <row r="303" spans="1:12" hidden="1" x14ac:dyDescent="0.3">
      <c r="A303" s="646"/>
      <c r="B303" s="1234" t="s">
        <v>1189</v>
      </c>
      <c r="C303" s="1235"/>
      <c r="D303" s="645" t="s">
        <v>1188</v>
      </c>
      <c r="E303" s="548">
        <f t="shared" si="136"/>
        <v>0</v>
      </c>
      <c r="F303" s="548"/>
      <c r="G303" s="548"/>
      <c r="H303" s="546"/>
      <c r="I303" s="548"/>
      <c r="J303" s="546"/>
      <c r="K303" s="548"/>
      <c r="L303" s="545"/>
    </row>
    <row r="304" spans="1:12" ht="30" hidden="1" customHeight="1" x14ac:dyDescent="0.3">
      <c r="A304" s="1236" t="s">
        <v>174</v>
      </c>
      <c r="B304" s="1237"/>
      <c r="C304" s="1237"/>
      <c r="D304" s="644" t="s">
        <v>175</v>
      </c>
      <c r="E304" s="548">
        <f t="shared" si="136"/>
        <v>0</v>
      </c>
      <c r="F304" s="613">
        <f t="shared" ref="F304:L304" si="150">F305+F308+F311+F314+F319+F322+F327+F332+F337+F342+F347+F352+F356+F361</f>
        <v>0</v>
      </c>
      <c r="G304" s="613">
        <f t="shared" si="150"/>
        <v>0</v>
      </c>
      <c r="H304" s="613">
        <f t="shared" si="150"/>
        <v>0</v>
      </c>
      <c r="I304" s="613">
        <f t="shared" si="150"/>
        <v>0</v>
      </c>
      <c r="J304" s="613">
        <f t="shared" si="150"/>
        <v>0</v>
      </c>
      <c r="K304" s="613">
        <f t="shared" si="150"/>
        <v>0</v>
      </c>
      <c r="L304" s="612">
        <f t="shared" si="150"/>
        <v>0</v>
      </c>
    </row>
    <row r="305" spans="1:12" hidden="1" x14ac:dyDescent="0.3">
      <c r="A305" s="617"/>
      <c r="B305" s="1224" t="s">
        <v>1187</v>
      </c>
      <c r="C305" s="1224"/>
      <c r="D305" s="626" t="s">
        <v>177</v>
      </c>
      <c r="E305" s="548">
        <f t="shared" si="136"/>
        <v>0</v>
      </c>
      <c r="F305" s="613">
        <f t="shared" ref="F305:L305" si="151">F306+F307</f>
        <v>0</v>
      </c>
      <c r="G305" s="613">
        <f t="shared" si="151"/>
        <v>0</v>
      </c>
      <c r="H305" s="613">
        <f t="shared" si="151"/>
        <v>0</v>
      </c>
      <c r="I305" s="613">
        <f t="shared" si="151"/>
        <v>0</v>
      </c>
      <c r="J305" s="613">
        <f t="shared" si="151"/>
        <v>0</v>
      </c>
      <c r="K305" s="613">
        <f t="shared" si="151"/>
        <v>0</v>
      </c>
      <c r="L305" s="612">
        <f t="shared" si="151"/>
        <v>0</v>
      </c>
    </row>
    <row r="306" spans="1:12" ht="18.600000000000001" hidden="1" customHeight="1" x14ac:dyDescent="0.3">
      <c r="A306" s="617"/>
      <c r="B306" s="616"/>
      <c r="C306" s="627" t="s">
        <v>180</v>
      </c>
      <c r="D306" s="626" t="s">
        <v>181</v>
      </c>
      <c r="E306" s="548">
        <f t="shared" si="136"/>
        <v>0</v>
      </c>
      <c r="F306" s="615"/>
      <c r="G306" s="615"/>
      <c r="H306" s="629"/>
      <c r="I306" s="629"/>
      <c r="J306" s="629"/>
      <c r="K306" s="615"/>
      <c r="L306" s="643"/>
    </row>
    <row r="307" spans="1:12" s="632" customFormat="1" ht="18.600000000000001" hidden="1" customHeight="1" x14ac:dyDescent="0.3">
      <c r="A307" s="638"/>
      <c r="B307" s="637"/>
      <c r="C307" s="636" t="s">
        <v>1160</v>
      </c>
      <c r="D307" s="635" t="s">
        <v>1186</v>
      </c>
      <c r="E307" s="548">
        <f t="shared" si="136"/>
        <v>0</v>
      </c>
      <c r="F307" s="634"/>
      <c r="G307" s="634"/>
      <c r="H307" s="634"/>
      <c r="I307" s="634"/>
      <c r="J307" s="634"/>
      <c r="K307" s="634"/>
      <c r="L307" s="633"/>
    </row>
    <row r="308" spans="1:12" s="632" customFormat="1" hidden="1" x14ac:dyDescent="0.3">
      <c r="A308" s="638"/>
      <c r="B308" s="1238" t="s">
        <v>1185</v>
      </c>
      <c r="C308" s="1238"/>
      <c r="D308" s="635" t="s">
        <v>185</v>
      </c>
      <c r="E308" s="548">
        <f t="shared" si="136"/>
        <v>0</v>
      </c>
      <c r="F308" s="642">
        <f t="shared" ref="F308:L308" si="152">F309+F310</f>
        <v>0</v>
      </c>
      <c r="G308" s="642">
        <f t="shared" si="152"/>
        <v>0</v>
      </c>
      <c r="H308" s="642">
        <f t="shared" si="152"/>
        <v>0</v>
      </c>
      <c r="I308" s="642">
        <f t="shared" si="152"/>
        <v>0</v>
      </c>
      <c r="J308" s="642">
        <f t="shared" si="152"/>
        <v>0</v>
      </c>
      <c r="K308" s="642">
        <f t="shared" si="152"/>
        <v>0</v>
      </c>
      <c r="L308" s="641">
        <f t="shared" si="152"/>
        <v>0</v>
      </c>
    </row>
    <row r="309" spans="1:12" s="632" customFormat="1" ht="18.600000000000001" hidden="1" customHeight="1" x14ac:dyDescent="0.3">
      <c r="A309" s="638"/>
      <c r="B309" s="637"/>
      <c r="C309" s="640" t="s">
        <v>180</v>
      </c>
      <c r="D309" s="635" t="s">
        <v>187</v>
      </c>
      <c r="E309" s="548">
        <f t="shared" si="136"/>
        <v>0</v>
      </c>
      <c r="F309" s="634"/>
      <c r="G309" s="634"/>
      <c r="H309" s="634"/>
      <c r="I309" s="639"/>
      <c r="J309" s="634"/>
      <c r="K309" s="634"/>
      <c r="L309" s="633"/>
    </row>
    <row r="310" spans="1:12" s="632" customFormat="1" ht="18.600000000000001" hidden="1" customHeight="1" x14ac:dyDescent="0.3">
      <c r="A310" s="638"/>
      <c r="B310" s="637"/>
      <c r="C310" s="636" t="s">
        <v>1160</v>
      </c>
      <c r="D310" s="635" t="s">
        <v>1184</v>
      </c>
      <c r="E310" s="548">
        <f t="shared" si="136"/>
        <v>0</v>
      </c>
      <c r="F310" s="634"/>
      <c r="G310" s="634"/>
      <c r="H310" s="634"/>
      <c r="I310" s="634"/>
      <c r="J310" s="634"/>
      <c r="K310" s="634"/>
      <c r="L310" s="633"/>
    </row>
    <row r="311" spans="1:12" s="632" customFormat="1" hidden="1" x14ac:dyDescent="0.3">
      <c r="A311" s="638"/>
      <c r="B311" s="1239" t="s">
        <v>1183</v>
      </c>
      <c r="C311" s="1239"/>
      <c r="D311" s="635" t="s">
        <v>190</v>
      </c>
      <c r="E311" s="548">
        <f t="shared" si="136"/>
        <v>0</v>
      </c>
      <c r="F311" s="642">
        <f t="shared" ref="F311:L311" si="153">F312+F313</f>
        <v>0</v>
      </c>
      <c r="G311" s="642">
        <f t="shared" si="153"/>
        <v>0</v>
      </c>
      <c r="H311" s="642">
        <f t="shared" si="153"/>
        <v>0</v>
      </c>
      <c r="I311" s="642">
        <f t="shared" si="153"/>
        <v>0</v>
      </c>
      <c r="J311" s="642">
        <f t="shared" si="153"/>
        <v>0</v>
      </c>
      <c r="K311" s="642">
        <f t="shared" si="153"/>
        <v>0</v>
      </c>
      <c r="L311" s="641">
        <f t="shared" si="153"/>
        <v>0</v>
      </c>
    </row>
    <row r="312" spans="1:12" s="632" customFormat="1" ht="18.600000000000001" hidden="1" customHeight="1" x14ac:dyDescent="0.3">
      <c r="A312" s="638"/>
      <c r="B312" s="637"/>
      <c r="C312" s="640" t="s">
        <v>180</v>
      </c>
      <c r="D312" s="635" t="s">
        <v>192</v>
      </c>
      <c r="E312" s="548">
        <f t="shared" si="136"/>
        <v>0</v>
      </c>
      <c r="F312" s="634"/>
      <c r="G312" s="634"/>
      <c r="H312" s="634"/>
      <c r="I312" s="639"/>
      <c r="J312" s="634"/>
      <c r="K312" s="634"/>
      <c r="L312" s="633"/>
    </row>
    <row r="313" spans="1:12" s="632" customFormat="1" ht="18.600000000000001" hidden="1" customHeight="1" x14ac:dyDescent="0.3">
      <c r="A313" s="638"/>
      <c r="B313" s="637"/>
      <c r="C313" s="636" t="s">
        <v>1160</v>
      </c>
      <c r="D313" s="635" t="s">
        <v>1182</v>
      </c>
      <c r="E313" s="548">
        <f t="shared" si="136"/>
        <v>0</v>
      </c>
      <c r="F313" s="634"/>
      <c r="G313" s="634"/>
      <c r="H313" s="634"/>
      <c r="I313" s="634"/>
      <c r="J313" s="634"/>
      <c r="K313" s="634"/>
      <c r="L313" s="633"/>
    </row>
    <row r="314" spans="1:12" hidden="1" x14ac:dyDescent="0.3">
      <c r="A314" s="617"/>
      <c r="B314" s="1224" t="s">
        <v>1181</v>
      </c>
      <c r="C314" s="1224"/>
      <c r="D314" s="626" t="s">
        <v>195</v>
      </c>
      <c r="E314" s="548">
        <f t="shared" si="136"/>
        <v>0</v>
      </c>
      <c r="F314" s="548">
        <f t="shared" ref="F314:L314" si="154">SUM(F315:F318)</f>
        <v>0</v>
      </c>
      <c r="G314" s="548">
        <f t="shared" si="154"/>
        <v>0</v>
      </c>
      <c r="H314" s="548">
        <f t="shared" si="154"/>
        <v>0</v>
      </c>
      <c r="I314" s="548">
        <f t="shared" si="154"/>
        <v>0</v>
      </c>
      <c r="J314" s="548">
        <f t="shared" si="154"/>
        <v>0</v>
      </c>
      <c r="K314" s="548">
        <f t="shared" si="154"/>
        <v>0</v>
      </c>
      <c r="L314" s="631">
        <f t="shared" si="154"/>
        <v>0</v>
      </c>
    </row>
    <row r="315" spans="1:12" ht="18.600000000000001" hidden="1" customHeight="1" x14ac:dyDescent="0.3">
      <c r="A315" s="617"/>
      <c r="B315" s="616"/>
      <c r="C315" s="627" t="s">
        <v>178</v>
      </c>
      <c r="D315" s="626" t="s">
        <v>196</v>
      </c>
      <c r="E315" s="548">
        <f t="shared" si="136"/>
        <v>0</v>
      </c>
      <c r="F315" s="615"/>
      <c r="G315" s="615"/>
      <c r="H315" s="615"/>
      <c r="I315" s="629"/>
      <c r="J315" s="615"/>
      <c r="K315" s="615"/>
      <c r="L315" s="614"/>
    </row>
    <row r="316" spans="1:12" ht="18.600000000000001" hidden="1" customHeight="1" x14ac:dyDescent="0.3">
      <c r="A316" s="617"/>
      <c r="B316" s="616"/>
      <c r="C316" s="627" t="s">
        <v>180</v>
      </c>
      <c r="D316" s="626" t="s">
        <v>197</v>
      </c>
      <c r="E316" s="548">
        <f t="shared" si="136"/>
        <v>0</v>
      </c>
      <c r="F316" s="615"/>
      <c r="G316" s="615"/>
      <c r="H316" s="615"/>
      <c r="I316" s="629"/>
      <c r="J316" s="615"/>
      <c r="K316" s="615"/>
      <c r="L316" s="614"/>
    </row>
    <row r="317" spans="1:12" ht="18.600000000000001" hidden="1" customHeight="1" x14ac:dyDescent="0.3">
      <c r="A317" s="617"/>
      <c r="B317" s="616"/>
      <c r="C317" s="627" t="s">
        <v>182</v>
      </c>
      <c r="D317" s="626" t="s">
        <v>198</v>
      </c>
      <c r="E317" s="548">
        <f t="shared" si="136"/>
        <v>0</v>
      </c>
      <c r="F317" s="615"/>
      <c r="G317" s="615"/>
      <c r="H317" s="615"/>
      <c r="I317" s="629"/>
      <c r="J317" s="615"/>
      <c r="K317" s="615"/>
      <c r="L317" s="614"/>
    </row>
    <row r="318" spans="1:12" ht="18.600000000000001" hidden="1" customHeight="1" x14ac:dyDescent="0.3">
      <c r="A318" s="617"/>
      <c r="B318" s="616"/>
      <c r="C318" s="550" t="s">
        <v>1160</v>
      </c>
      <c r="D318" s="626" t="s">
        <v>1180</v>
      </c>
      <c r="E318" s="548">
        <f t="shared" si="136"/>
        <v>0</v>
      </c>
      <c r="F318" s="615"/>
      <c r="G318" s="615"/>
      <c r="H318" s="615"/>
      <c r="I318" s="615"/>
      <c r="J318" s="615"/>
      <c r="K318" s="615"/>
      <c r="L318" s="614"/>
    </row>
    <row r="319" spans="1:12" ht="21" hidden="1" customHeight="1" x14ac:dyDescent="0.3">
      <c r="A319" s="617"/>
      <c r="B319" s="1224" t="s">
        <v>1179</v>
      </c>
      <c r="C319" s="1224"/>
      <c r="D319" s="626" t="s">
        <v>200</v>
      </c>
      <c r="E319" s="548">
        <f t="shared" si="136"/>
        <v>0</v>
      </c>
      <c r="F319" s="548">
        <f t="shared" ref="F319:L319" si="155">F320+F321</f>
        <v>0</v>
      </c>
      <c r="G319" s="548">
        <f t="shared" si="155"/>
        <v>0</v>
      </c>
      <c r="H319" s="548">
        <f t="shared" si="155"/>
        <v>0</v>
      </c>
      <c r="I319" s="548">
        <f t="shared" si="155"/>
        <v>0</v>
      </c>
      <c r="J319" s="548">
        <f t="shared" si="155"/>
        <v>0</v>
      </c>
      <c r="K319" s="548">
        <f t="shared" si="155"/>
        <v>0</v>
      </c>
      <c r="L319" s="631">
        <f t="shared" si="155"/>
        <v>0</v>
      </c>
    </row>
    <row r="320" spans="1:12" ht="18.600000000000001" hidden="1" customHeight="1" x14ac:dyDescent="0.3">
      <c r="A320" s="617"/>
      <c r="B320" s="616"/>
      <c r="C320" s="627" t="s">
        <v>180</v>
      </c>
      <c r="D320" s="626" t="s">
        <v>202</v>
      </c>
      <c r="E320" s="548">
        <f t="shared" si="136"/>
        <v>0</v>
      </c>
      <c r="F320" s="615"/>
      <c r="G320" s="615"/>
      <c r="H320" s="615"/>
      <c r="I320" s="629"/>
      <c r="J320" s="615"/>
      <c r="K320" s="615"/>
      <c r="L320" s="614"/>
    </row>
    <row r="321" spans="1:12" s="632" customFormat="1" ht="18.600000000000001" hidden="1" customHeight="1" x14ac:dyDescent="0.3">
      <c r="A321" s="638"/>
      <c r="B321" s="637"/>
      <c r="C321" s="636" t="s">
        <v>1160</v>
      </c>
      <c r="D321" s="635" t="s">
        <v>1178</v>
      </c>
      <c r="E321" s="548">
        <f t="shared" si="136"/>
        <v>0</v>
      </c>
      <c r="F321" s="634"/>
      <c r="G321" s="634"/>
      <c r="H321" s="634"/>
      <c r="I321" s="634"/>
      <c r="J321" s="634"/>
      <c r="K321" s="634"/>
      <c r="L321" s="633"/>
    </row>
    <row r="322" spans="1:12" hidden="1" x14ac:dyDescent="0.3">
      <c r="A322" s="617"/>
      <c r="B322" s="1224" t="s">
        <v>1177</v>
      </c>
      <c r="C322" s="1224"/>
      <c r="D322" s="626" t="s">
        <v>205</v>
      </c>
      <c r="E322" s="548">
        <f t="shared" si="136"/>
        <v>0</v>
      </c>
      <c r="F322" s="548">
        <f t="shared" ref="F322:L322" si="156">SUM(F323:F326)</f>
        <v>0</v>
      </c>
      <c r="G322" s="548">
        <f t="shared" si="156"/>
        <v>0</v>
      </c>
      <c r="H322" s="548">
        <f t="shared" si="156"/>
        <v>0</v>
      </c>
      <c r="I322" s="548">
        <f t="shared" si="156"/>
        <v>0</v>
      </c>
      <c r="J322" s="548">
        <f t="shared" si="156"/>
        <v>0</v>
      </c>
      <c r="K322" s="548">
        <f t="shared" si="156"/>
        <v>0</v>
      </c>
      <c r="L322" s="631">
        <f t="shared" si="156"/>
        <v>0</v>
      </c>
    </row>
    <row r="323" spans="1:12" ht="18.600000000000001" hidden="1" customHeight="1" x14ac:dyDescent="0.3">
      <c r="A323" s="617"/>
      <c r="B323" s="616"/>
      <c r="C323" s="627" t="s">
        <v>178</v>
      </c>
      <c r="D323" s="626" t="s">
        <v>206</v>
      </c>
      <c r="E323" s="548">
        <f t="shared" si="136"/>
        <v>0</v>
      </c>
      <c r="F323" s="615"/>
      <c r="G323" s="615"/>
      <c r="H323" s="615"/>
      <c r="I323" s="629"/>
      <c r="J323" s="615"/>
      <c r="K323" s="615"/>
      <c r="L323" s="614"/>
    </row>
    <row r="324" spans="1:12" ht="18.600000000000001" hidden="1" customHeight="1" x14ac:dyDescent="0.3">
      <c r="A324" s="617"/>
      <c r="B324" s="616"/>
      <c r="C324" s="627" t="s">
        <v>180</v>
      </c>
      <c r="D324" s="626" t="s">
        <v>207</v>
      </c>
      <c r="E324" s="548">
        <f t="shared" si="136"/>
        <v>0</v>
      </c>
      <c r="F324" s="615"/>
      <c r="G324" s="615"/>
      <c r="H324" s="615"/>
      <c r="I324" s="629"/>
      <c r="J324" s="615"/>
      <c r="K324" s="615"/>
      <c r="L324" s="614"/>
    </row>
    <row r="325" spans="1:12" ht="18.600000000000001" hidden="1" customHeight="1" x14ac:dyDescent="0.3">
      <c r="A325" s="617"/>
      <c r="B325" s="616"/>
      <c r="C325" s="627" t="s">
        <v>182</v>
      </c>
      <c r="D325" s="626" t="s">
        <v>208</v>
      </c>
      <c r="E325" s="548">
        <f t="shared" si="136"/>
        <v>0</v>
      </c>
      <c r="F325" s="615"/>
      <c r="G325" s="615"/>
      <c r="H325" s="615"/>
      <c r="I325" s="629"/>
      <c r="J325" s="615"/>
      <c r="K325" s="615"/>
      <c r="L325" s="614"/>
    </row>
    <row r="326" spans="1:12" ht="18.600000000000001" hidden="1" customHeight="1" x14ac:dyDescent="0.3">
      <c r="A326" s="617"/>
      <c r="B326" s="616"/>
      <c r="C326" s="550" t="s">
        <v>1160</v>
      </c>
      <c r="D326" s="626" t="s">
        <v>1176</v>
      </c>
      <c r="E326" s="548">
        <f t="shared" si="136"/>
        <v>0</v>
      </c>
      <c r="F326" s="615"/>
      <c r="G326" s="615"/>
      <c r="H326" s="615"/>
      <c r="I326" s="615"/>
      <c r="J326" s="615"/>
      <c r="K326" s="615"/>
      <c r="L326" s="614"/>
    </row>
    <row r="327" spans="1:12" hidden="1" x14ac:dyDescent="0.3">
      <c r="A327" s="617"/>
      <c r="B327" s="1224" t="s">
        <v>1175</v>
      </c>
      <c r="C327" s="1224"/>
      <c r="D327" s="626" t="s">
        <v>210</v>
      </c>
      <c r="E327" s="548">
        <f t="shared" si="136"/>
        <v>0</v>
      </c>
      <c r="F327" s="548">
        <f t="shared" ref="F327:L327" si="157">F328+F329+F330+F331</f>
        <v>0</v>
      </c>
      <c r="G327" s="548">
        <f t="shared" si="157"/>
        <v>0</v>
      </c>
      <c r="H327" s="548">
        <f t="shared" si="157"/>
        <v>0</v>
      </c>
      <c r="I327" s="548">
        <f t="shared" si="157"/>
        <v>0</v>
      </c>
      <c r="J327" s="548">
        <f t="shared" si="157"/>
        <v>0</v>
      </c>
      <c r="K327" s="548">
        <f t="shared" si="157"/>
        <v>0</v>
      </c>
      <c r="L327" s="631">
        <f t="shared" si="157"/>
        <v>0</v>
      </c>
    </row>
    <row r="328" spans="1:12" ht="18.600000000000001" hidden="1" customHeight="1" x14ac:dyDescent="0.3">
      <c r="A328" s="617"/>
      <c r="B328" s="616"/>
      <c r="C328" s="627" t="s">
        <v>178</v>
      </c>
      <c r="D328" s="626" t="s">
        <v>211</v>
      </c>
      <c r="E328" s="548">
        <f t="shared" si="136"/>
        <v>0</v>
      </c>
      <c r="F328" s="615"/>
      <c r="G328" s="615"/>
      <c r="H328" s="615"/>
      <c r="I328" s="629"/>
      <c r="J328" s="615"/>
      <c r="K328" s="615"/>
      <c r="L328" s="614"/>
    </row>
    <row r="329" spans="1:12" ht="18.600000000000001" hidden="1" customHeight="1" x14ac:dyDescent="0.3">
      <c r="A329" s="617"/>
      <c r="B329" s="616"/>
      <c r="C329" s="627" t="s">
        <v>180</v>
      </c>
      <c r="D329" s="626" t="s">
        <v>212</v>
      </c>
      <c r="E329" s="548">
        <f t="shared" si="136"/>
        <v>0</v>
      </c>
      <c r="F329" s="615"/>
      <c r="G329" s="615"/>
      <c r="H329" s="615"/>
      <c r="I329" s="629"/>
      <c r="J329" s="615"/>
      <c r="K329" s="615"/>
      <c r="L329" s="614"/>
    </row>
    <row r="330" spans="1:12" ht="18.600000000000001" hidden="1" customHeight="1" x14ac:dyDescent="0.3">
      <c r="A330" s="617"/>
      <c r="B330" s="616"/>
      <c r="C330" s="627" t="s">
        <v>182</v>
      </c>
      <c r="D330" s="626" t="s">
        <v>213</v>
      </c>
      <c r="E330" s="548">
        <f t="shared" si="136"/>
        <v>0</v>
      </c>
      <c r="F330" s="615"/>
      <c r="G330" s="615"/>
      <c r="H330" s="615"/>
      <c r="I330" s="629"/>
      <c r="J330" s="615"/>
      <c r="K330" s="615"/>
      <c r="L330" s="614"/>
    </row>
    <row r="331" spans="1:12" ht="18.600000000000001" hidden="1" customHeight="1" x14ac:dyDescent="0.3">
      <c r="A331" s="617"/>
      <c r="B331" s="616"/>
      <c r="C331" s="550" t="s">
        <v>1160</v>
      </c>
      <c r="D331" s="626" t="s">
        <v>1174</v>
      </c>
      <c r="E331" s="548">
        <f t="shared" si="136"/>
        <v>0</v>
      </c>
      <c r="F331" s="615"/>
      <c r="G331" s="615"/>
      <c r="H331" s="615"/>
      <c r="I331" s="615"/>
      <c r="J331" s="615"/>
      <c r="K331" s="615"/>
      <c r="L331" s="614"/>
    </row>
    <row r="332" spans="1:12" ht="27.75" hidden="1" customHeight="1" x14ac:dyDescent="0.3">
      <c r="A332" s="617"/>
      <c r="B332" s="1224" t="s">
        <v>1173</v>
      </c>
      <c r="C332" s="1224"/>
      <c r="D332" s="626" t="s">
        <v>215</v>
      </c>
      <c r="E332" s="548">
        <f t="shared" ref="E332:E395" si="158">F332+G332+H332+I332</f>
        <v>0</v>
      </c>
      <c r="F332" s="613">
        <f t="shared" ref="F332:L332" si="159">SUM(F333:F336)</f>
        <v>0</v>
      </c>
      <c r="G332" s="613">
        <f t="shared" si="159"/>
        <v>0</v>
      </c>
      <c r="H332" s="613">
        <f t="shared" si="159"/>
        <v>0</v>
      </c>
      <c r="I332" s="613">
        <f t="shared" si="159"/>
        <v>0</v>
      </c>
      <c r="J332" s="613">
        <f t="shared" si="159"/>
        <v>0</v>
      </c>
      <c r="K332" s="613">
        <f t="shared" si="159"/>
        <v>0</v>
      </c>
      <c r="L332" s="612">
        <f t="shared" si="159"/>
        <v>0</v>
      </c>
    </row>
    <row r="333" spans="1:12" ht="18.600000000000001" hidden="1" customHeight="1" x14ac:dyDescent="0.3">
      <c r="A333" s="617"/>
      <c r="B333" s="616"/>
      <c r="C333" s="627" t="s">
        <v>178</v>
      </c>
      <c r="D333" s="626" t="s">
        <v>216</v>
      </c>
      <c r="E333" s="548">
        <f t="shared" si="158"/>
        <v>0</v>
      </c>
      <c r="F333" s="615"/>
      <c r="G333" s="615"/>
      <c r="H333" s="615"/>
      <c r="I333" s="629"/>
      <c r="J333" s="615"/>
      <c r="K333" s="615"/>
      <c r="L333" s="614"/>
    </row>
    <row r="334" spans="1:12" ht="18.600000000000001" hidden="1" customHeight="1" x14ac:dyDescent="0.3">
      <c r="A334" s="617"/>
      <c r="B334" s="616"/>
      <c r="C334" s="627" t="s">
        <v>180</v>
      </c>
      <c r="D334" s="626" t="s">
        <v>217</v>
      </c>
      <c r="E334" s="548">
        <f t="shared" si="158"/>
        <v>0</v>
      </c>
      <c r="F334" s="615"/>
      <c r="G334" s="615"/>
      <c r="H334" s="615"/>
      <c r="I334" s="629"/>
      <c r="J334" s="615"/>
      <c r="K334" s="615"/>
      <c r="L334" s="614"/>
    </row>
    <row r="335" spans="1:12" ht="18.600000000000001" hidden="1" customHeight="1" x14ac:dyDescent="0.3">
      <c r="A335" s="617"/>
      <c r="B335" s="616"/>
      <c r="C335" s="627" t="s">
        <v>182</v>
      </c>
      <c r="D335" s="626" t="s">
        <v>218</v>
      </c>
      <c r="E335" s="548">
        <f t="shared" si="158"/>
        <v>0</v>
      </c>
      <c r="F335" s="615"/>
      <c r="G335" s="615"/>
      <c r="H335" s="615"/>
      <c r="I335" s="629"/>
      <c r="J335" s="615"/>
      <c r="K335" s="615"/>
      <c r="L335" s="614"/>
    </row>
    <row r="336" spans="1:12" ht="18.600000000000001" hidden="1" customHeight="1" x14ac:dyDescent="0.3">
      <c r="A336" s="617"/>
      <c r="B336" s="616"/>
      <c r="C336" s="550" t="s">
        <v>1160</v>
      </c>
      <c r="D336" s="626" t="s">
        <v>1172</v>
      </c>
      <c r="E336" s="548">
        <f t="shared" si="158"/>
        <v>0</v>
      </c>
      <c r="F336" s="615"/>
      <c r="G336" s="615"/>
      <c r="H336" s="615"/>
      <c r="I336" s="615"/>
      <c r="J336" s="615"/>
      <c r="K336" s="615"/>
      <c r="L336" s="614"/>
    </row>
    <row r="337" spans="1:12" hidden="1" x14ac:dyDescent="0.3">
      <c r="A337" s="617"/>
      <c r="B337" s="1224" t="s">
        <v>1171</v>
      </c>
      <c r="C337" s="1224"/>
      <c r="D337" s="626" t="s">
        <v>220</v>
      </c>
      <c r="E337" s="548">
        <f t="shared" si="158"/>
        <v>0</v>
      </c>
      <c r="F337" s="613">
        <f t="shared" ref="F337:L337" si="160">SUM(F338:F341)</f>
        <v>0</v>
      </c>
      <c r="G337" s="613">
        <f t="shared" si="160"/>
        <v>0</v>
      </c>
      <c r="H337" s="613">
        <f t="shared" si="160"/>
        <v>0</v>
      </c>
      <c r="I337" s="613">
        <f t="shared" si="160"/>
        <v>0</v>
      </c>
      <c r="J337" s="613">
        <f t="shared" si="160"/>
        <v>0</v>
      </c>
      <c r="K337" s="613">
        <f t="shared" si="160"/>
        <v>0</v>
      </c>
      <c r="L337" s="612">
        <f t="shared" si="160"/>
        <v>0</v>
      </c>
    </row>
    <row r="338" spans="1:12" ht="18.600000000000001" hidden="1" customHeight="1" x14ac:dyDescent="0.3">
      <c r="A338" s="617"/>
      <c r="B338" s="616"/>
      <c r="C338" s="627" t="s">
        <v>178</v>
      </c>
      <c r="D338" s="626" t="s">
        <v>221</v>
      </c>
      <c r="E338" s="548">
        <f t="shared" si="158"/>
        <v>0</v>
      </c>
      <c r="F338" s="615"/>
      <c r="G338" s="615"/>
      <c r="H338" s="615"/>
      <c r="I338" s="629"/>
      <c r="J338" s="615"/>
      <c r="K338" s="615"/>
      <c r="L338" s="614"/>
    </row>
    <row r="339" spans="1:12" ht="18.600000000000001" hidden="1" customHeight="1" x14ac:dyDescent="0.3">
      <c r="A339" s="617"/>
      <c r="B339" s="616"/>
      <c r="C339" s="627" t="s">
        <v>180</v>
      </c>
      <c r="D339" s="626" t="s">
        <v>222</v>
      </c>
      <c r="E339" s="548">
        <f t="shared" si="158"/>
        <v>0</v>
      </c>
      <c r="F339" s="615"/>
      <c r="G339" s="615"/>
      <c r="H339" s="615"/>
      <c r="I339" s="629"/>
      <c r="J339" s="615"/>
      <c r="K339" s="615"/>
      <c r="L339" s="614"/>
    </row>
    <row r="340" spans="1:12" ht="18.600000000000001" hidden="1" customHeight="1" x14ac:dyDescent="0.3">
      <c r="A340" s="617"/>
      <c r="B340" s="616"/>
      <c r="C340" s="627" t="s">
        <v>182</v>
      </c>
      <c r="D340" s="626" t="s">
        <v>223</v>
      </c>
      <c r="E340" s="548">
        <f t="shared" si="158"/>
        <v>0</v>
      </c>
      <c r="F340" s="615"/>
      <c r="G340" s="615"/>
      <c r="H340" s="615"/>
      <c r="I340" s="629"/>
      <c r="J340" s="615"/>
      <c r="K340" s="615"/>
      <c r="L340" s="614"/>
    </row>
    <row r="341" spans="1:12" ht="18.600000000000001" hidden="1" customHeight="1" x14ac:dyDescent="0.3">
      <c r="A341" s="617"/>
      <c r="B341" s="616"/>
      <c r="C341" s="550" t="s">
        <v>1160</v>
      </c>
      <c r="D341" s="626" t="s">
        <v>1170</v>
      </c>
      <c r="E341" s="548">
        <f t="shared" si="158"/>
        <v>0</v>
      </c>
      <c r="F341" s="615"/>
      <c r="G341" s="615"/>
      <c r="H341" s="615"/>
      <c r="I341" s="615"/>
      <c r="J341" s="615"/>
      <c r="K341" s="615"/>
      <c r="L341" s="614"/>
    </row>
    <row r="342" spans="1:12" hidden="1" x14ac:dyDescent="0.3">
      <c r="A342" s="617"/>
      <c r="B342" s="1224" t="s">
        <v>1169</v>
      </c>
      <c r="C342" s="1224"/>
      <c r="D342" s="626" t="s">
        <v>225</v>
      </c>
      <c r="E342" s="548">
        <f t="shared" si="158"/>
        <v>0</v>
      </c>
      <c r="F342" s="613">
        <f t="shared" ref="F342:L342" si="161">SUM(F343:F346)</f>
        <v>0</v>
      </c>
      <c r="G342" s="613">
        <f t="shared" si="161"/>
        <v>0</v>
      </c>
      <c r="H342" s="613">
        <f t="shared" si="161"/>
        <v>0</v>
      </c>
      <c r="I342" s="613">
        <f t="shared" si="161"/>
        <v>0</v>
      </c>
      <c r="J342" s="613">
        <f t="shared" si="161"/>
        <v>0</v>
      </c>
      <c r="K342" s="613">
        <f t="shared" si="161"/>
        <v>0</v>
      </c>
      <c r="L342" s="612">
        <f t="shared" si="161"/>
        <v>0</v>
      </c>
    </row>
    <row r="343" spans="1:12" ht="18.600000000000001" hidden="1" customHeight="1" x14ac:dyDescent="0.3">
      <c r="A343" s="617"/>
      <c r="B343" s="616"/>
      <c r="C343" s="627" t="s">
        <v>178</v>
      </c>
      <c r="D343" s="626" t="s">
        <v>226</v>
      </c>
      <c r="E343" s="548">
        <f t="shared" si="158"/>
        <v>0</v>
      </c>
      <c r="F343" s="615"/>
      <c r="G343" s="615"/>
      <c r="H343" s="615"/>
      <c r="I343" s="629"/>
      <c r="J343" s="615"/>
      <c r="K343" s="615"/>
      <c r="L343" s="614"/>
    </row>
    <row r="344" spans="1:12" ht="18.600000000000001" hidden="1" customHeight="1" x14ac:dyDescent="0.3">
      <c r="A344" s="617"/>
      <c r="B344" s="616"/>
      <c r="C344" s="627" t="s">
        <v>180</v>
      </c>
      <c r="D344" s="626" t="s">
        <v>227</v>
      </c>
      <c r="E344" s="548">
        <f t="shared" si="158"/>
        <v>0</v>
      </c>
      <c r="F344" s="615"/>
      <c r="G344" s="615"/>
      <c r="H344" s="615"/>
      <c r="I344" s="629"/>
      <c r="J344" s="615"/>
      <c r="K344" s="615"/>
      <c r="L344" s="614"/>
    </row>
    <row r="345" spans="1:12" ht="18.600000000000001" hidden="1" customHeight="1" x14ac:dyDescent="0.3">
      <c r="A345" s="617"/>
      <c r="B345" s="616"/>
      <c r="C345" s="550" t="s">
        <v>182</v>
      </c>
      <c r="D345" s="626" t="s">
        <v>228</v>
      </c>
      <c r="E345" s="548">
        <f t="shared" si="158"/>
        <v>0</v>
      </c>
      <c r="F345" s="615"/>
      <c r="G345" s="615"/>
      <c r="H345" s="615"/>
      <c r="I345" s="629"/>
      <c r="J345" s="615"/>
      <c r="K345" s="615"/>
      <c r="L345" s="614"/>
    </row>
    <row r="346" spans="1:12" ht="18.600000000000001" hidden="1" customHeight="1" x14ac:dyDescent="0.3">
      <c r="A346" s="617"/>
      <c r="B346" s="616"/>
      <c r="C346" s="550" t="s">
        <v>1160</v>
      </c>
      <c r="D346" s="626" t="s">
        <v>1168</v>
      </c>
      <c r="E346" s="548">
        <f t="shared" si="158"/>
        <v>0</v>
      </c>
      <c r="F346" s="615"/>
      <c r="G346" s="615"/>
      <c r="H346" s="615"/>
      <c r="I346" s="615"/>
      <c r="J346" s="615"/>
      <c r="K346" s="615"/>
      <c r="L346" s="614"/>
    </row>
    <row r="347" spans="1:12" s="535" customFormat="1" hidden="1" x14ac:dyDescent="0.3">
      <c r="A347" s="630"/>
      <c r="B347" s="1225" t="s">
        <v>1167</v>
      </c>
      <c r="C347" s="1225"/>
      <c r="D347" s="549" t="s">
        <v>230</v>
      </c>
      <c r="E347" s="548">
        <f t="shared" si="158"/>
        <v>0</v>
      </c>
      <c r="F347" s="613">
        <f t="shared" ref="F347:L347" si="162">SUM(F348:F351)</f>
        <v>0</v>
      </c>
      <c r="G347" s="613">
        <f t="shared" si="162"/>
        <v>0</v>
      </c>
      <c r="H347" s="613">
        <f t="shared" si="162"/>
        <v>0</v>
      </c>
      <c r="I347" s="613">
        <f t="shared" si="162"/>
        <v>0</v>
      </c>
      <c r="J347" s="613">
        <f t="shared" si="162"/>
        <v>0</v>
      </c>
      <c r="K347" s="613">
        <f t="shared" si="162"/>
        <v>0</v>
      </c>
      <c r="L347" s="612">
        <f t="shared" si="162"/>
        <v>0</v>
      </c>
    </row>
    <row r="348" spans="1:12" ht="18.600000000000001" hidden="1" customHeight="1" x14ac:dyDescent="0.3">
      <c r="A348" s="617"/>
      <c r="B348" s="616"/>
      <c r="C348" s="627" t="s">
        <v>178</v>
      </c>
      <c r="D348" s="626" t="s">
        <v>231</v>
      </c>
      <c r="E348" s="548">
        <f t="shared" si="158"/>
        <v>0</v>
      </c>
      <c r="F348" s="615"/>
      <c r="G348" s="615"/>
      <c r="H348" s="615"/>
      <c r="I348" s="629"/>
      <c r="J348" s="615"/>
      <c r="K348" s="615"/>
      <c r="L348" s="614"/>
    </row>
    <row r="349" spans="1:12" ht="18.600000000000001" hidden="1" customHeight="1" x14ac:dyDescent="0.3">
      <c r="A349" s="617"/>
      <c r="B349" s="616"/>
      <c r="C349" s="627" t="s">
        <v>180</v>
      </c>
      <c r="D349" s="626" t="s">
        <v>232</v>
      </c>
      <c r="E349" s="548">
        <f t="shared" si="158"/>
        <v>0</v>
      </c>
      <c r="F349" s="615"/>
      <c r="G349" s="615"/>
      <c r="H349" s="615"/>
      <c r="I349" s="629"/>
      <c r="J349" s="615"/>
      <c r="K349" s="615"/>
      <c r="L349" s="614"/>
    </row>
    <row r="350" spans="1:12" ht="18.600000000000001" hidden="1" customHeight="1" x14ac:dyDescent="0.3">
      <c r="A350" s="617"/>
      <c r="B350" s="616"/>
      <c r="C350" s="550" t="s">
        <v>182</v>
      </c>
      <c r="D350" s="626" t="s">
        <v>233</v>
      </c>
      <c r="E350" s="548">
        <f t="shared" si="158"/>
        <v>0</v>
      </c>
      <c r="F350" s="615"/>
      <c r="G350" s="615"/>
      <c r="H350" s="615"/>
      <c r="I350" s="629"/>
      <c r="J350" s="615"/>
      <c r="K350" s="615"/>
      <c r="L350" s="614"/>
    </row>
    <row r="351" spans="1:12" ht="18.600000000000001" hidden="1" customHeight="1" x14ac:dyDescent="0.3">
      <c r="A351" s="617"/>
      <c r="B351" s="616"/>
      <c r="C351" s="550" t="s">
        <v>1160</v>
      </c>
      <c r="D351" s="626" t="s">
        <v>1166</v>
      </c>
      <c r="E351" s="548">
        <f t="shared" si="158"/>
        <v>0</v>
      </c>
      <c r="F351" s="615"/>
      <c r="G351" s="615"/>
      <c r="H351" s="615"/>
      <c r="I351" s="615"/>
      <c r="J351" s="615"/>
      <c r="K351" s="615"/>
      <c r="L351" s="614"/>
    </row>
    <row r="352" spans="1:12" ht="39.75" hidden="1" customHeight="1" x14ac:dyDescent="0.3">
      <c r="A352" s="617"/>
      <c r="B352" s="1226" t="s">
        <v>1165</v>
      </c>
      <c r="C352" s="1226"/>
      <c r="D352" s="626" t="s">
        <v>235</v>
      </c>
      <c r="E352" s="548">
        <f t="shared" si="158"/>
        <v>0</v>
      </c>
      <c r="F352" s="613">
        <f t="shared" ref="F352:L352" si="163">F353+F354+F355</f>
        <v>0</v>
      </c>
      <c r="G352" s="613">
        <f t="shared" si="163"/>
        <v>0</v>
      </c>
      <c r="H352" s="613">
        <f t="shared" si="163"/>
        <v>0</v>
      </c>
      <c r="I352" s="613">
        <f t="shared" si="163"/>
        <v>0</v>
      </c>
      <c r="J352" s="613">
        <f t="shared" si="163"/>
        <v>0</v>
      </c>
      <c r="K352" s="613">
        <f t="shared" si="163"/>
        <v>0</v>
      </c>
      <c r="L352" s="612">
        <f t="shared" si="163"/>
        <v>0</v>
      </c>
    </row>
    <row r="353" spans="1:12" ht="18.600000000000001" hidden="1" customHeight="1" x14ac:dyDescent="0.3">
      <c r="A353" s="617"/>
      <c r="B353" s="628"/>
      <c r="C353" s="627" t="s">
        <v>178</v>
      </c>
      <c r="D353" s="626" t="s">
        <v>236</v>
      </c>
      <c r="E353" s="548">
        <f t="shared" si="158"/>
        <v>0</v>
      </c>
      <c r="F353" s="615"/>
      <c r="G353" s="615"/>
      <c r="H353" s="615"/>
      <c r="I353" s="615"/>
      <c r="J353" s="615"/>
      <c r="K353" s="615"/>
      <c r="L353" s="614"/>
    </row>
    <row r="354" spans="1:12" ht="18.600000000000001" hidden="1" customHeight="1" x14ac:dyDescent="0.3">
      <c r="A354" s="625"/>
      <c r="B354" s="624"/>
      <c r="C354" s="623" t="s">
        <v>180</v>
      </c>
      <c r="D354" s="620" t="s">
        <v>237</v>
      </c>
      <c r="E354" s="548">
        <f t="shared" si="158"/>
        <v>0</v>
      </c>
      <c r="F354" s="622"/>
      <c r="G354" s="622"/>
      <c r="H354" s="622"/>
      <c r="I354" s="622"/>
      <c r="J354" s="622"/>
      <c r="K354" s="622"/>
      <c r="L354" s="621"/>
    </row>
    <row r="355" spans="1:12" ht="18.600000000000001" hidden="1" customHeight="1" x14ac:dyDescent="0.3">
      <c r="A355" s="617"/>
      <c r="B355" s="616"/>
      <c r="C355" s="550" t="s">
        <v>1160</v>
      </c>
      <c r="D355" s="620" t="s">
        <v>1164</v>
      </c>
      <c r="E355" s="548">
        <f t="shared" si="158"/>
        <v>0</v>
      </c>
      <c r="F355" s="615"/>
      <c r="G355" s="615"/>
      <c r="H355" s="615"/>
      <c r="I355" s="615"/>
      <c r="J355" s="615"/>
      <c r="K355" s="615"/>
      <c r="L355" s="614"/>
    </row>
    <row r="356" spans="1:12" hidden="1" x14ac:dyDescent="0.3">
      <c r="A356" s="552"/>
      <c r="B356" s="1226" t="s">
        <v>1163</v>
      </c>
      <c r="C356" s="1226"/>
      <c r="D356" s="549" t="s">
        <v>239</v>
      </c>
      <c r="E356" s="548">
        <f t="shared" si="158"/>
        <v>0</v>
      </c>
      <c r="F356" s="619">
        <f t="shared" ref="F356:L356" si="164">F357+F358+F359+F360</f>
        <v>0</v>
      </c>
      <c r="G356" s="619">
        <f t="shared" si="164"/>
        <v>0</v>
      </c>
      <c r="H356" s="619">
        <f t="shared" si="164"/>
        <v>0</v>
      </c>
      <c r="I356" s="619">
        <f t="shared" si="164"/>
        <v>0</v>
      </c>
      <c r="J356" s="619">
        <f t="shared" si="164"/>
        <v>0</v>
      </c>
      <c r="K356" s="619">
        <f t="shared" si="164"/>
        <v>0</v>
      </c>
      <c r="L356" s="618">
        <f t="shared" si="164"/>
        <v>0</v>
      </c>
    </row>
    <row r="357" spans="1:12" ht="18.600000000000001" hidden="1" customHeight="1" x14ac:dyDescent="0.3">
      <c r="A357" s="552"/>
      <c r="B357" s="551"/>
      <c r="C357" s="550" t="s">
        <v>178</v>
      </c>
      <c r="D357" s="549" t="s">
        <v>240</v>
      </c>
      <c r="E357" s="548">
        <f t="shared" si="158"/>
        <v>0</v>
      </c>
      <c r="F357" s="546"/>
      <c r="G357" s="546"/>
      <c r="H357" s="546"/>
      <c r="I357" s="546"/>
      <c r="J357" s="546"/>
      <c r="K357" s="546"/>
      <c r="L357" s="545"/>
    </row>
    <row r="358" spans="1:12" ht="18.600000000000001" hidden="1" customHeight="1" x14ac:dyDescent="0.3">
      <c r="A358" s="552"/>
      <c r="B358" s="551"/>
      <c r="C358" s="550" t="s">
        <v>180</v>
      </c>
      <c r="D358" s="549" t="s">
        <v>241</v>
      </c>
      <c r="E358" s="548">
        <f t="shared" si="158"/>
        <v>0</v>
      </c>
      <c r="F358" s="546"/>
      <c r="G358" s="546"/>
      <c r="H358" s="546"/>
      <c r="I358" s="546"/>
      <c r="J358" s="546"/>
      <c r="K358" s="546"/>
      <c r="L358" s="545"/>
    </row>
    <row r="359" spans="1:12" ht="18.600000000000001" hidden="1" customHeight="1" x14ac:dyDescent="0.3">
      <c r="A359" s="552"/>
      <c r="B359" s="551"/>
      <c r="C359" s="550" t="s">
        <v>182</v>
      </c>
      <c r="D359" s="549" t="s">
        <v>242</v>
      </c>
      <c r="E359" s="548">
        <f t="shared" si="158"/>
        <v>0</v>
      </c>
      <c r="F359" s="546"/>
      <c r="G359" s="546"/>
      <c r="H359" s="546"/>
      <c r="I359" s="546"/>
      <c r="J359" s="546"/>
      <c r="K359" s="546"/>
      <c r="L359" s="545"/>
    </row>
    <row r="360" spans="1:12" ht="18.600000000000001" hidden="1" customHeight="1" x14ac:dyDescent="0.3">
      <c r="A360" s="617"/>
      <c r="B360" s="616"/>
      <c r="C360" s="550" t="s">
        <v>1160</v>
      </c>
      <c r="D360" s="549" t="s">
        <v>1162</v>
      </c>
      <c r="E360" s="548">
        <f t="shared" si="158"/>
        <v>0</v>
      </c>
      <c r="F360" s="615"/>
      <c r="G360" s="615"/>
      <c r="H360" s="615"/>
      <c r="I360" s="615"/>
      <c r="J360" s="615"/>
      <c r="K360" s="615"/>
      <c r="L360" s="614"/>
    </row>
    <row r="361" spans="1:12" ht="37.5" hidden="1" customHeight="1" x14ac:dyDescent="0.3">
      <c r="A361" s="552"/>
      <c r="B361" s="1226" t="s">
        <v>1161</v>
      </c>
      <c r="C361" s="1226"/>
      <c r="D361" s="549" t="s">
        <v>244</v>
      </c>
      <c r="E361" s="548">
        <f t="shared" si="158"/>
        <v>0</v>
      </c>
      <c r="F361" s="613">
        <f t="shared" ref="F361:L361" si="165">F362+F363+F364+F365</f>
        <v>0</v>
      </c>
      <c r="G361" s="613">
        <f t="shared" si="165"/>
        <v>0</v>
      </c>
      <c r="H361" s="613">
        <f t="shared" si="165"/>
        <v>0</v>
      </c>
      <c r="I361" s="613">
        <f t="shared" si="165"/>
        <v>0</v>
      </c>
      <c r="J361" s="613">
        <f t="shared" si="165"/>
        <v>0</v>
      </c>
      <c r="K361" s="613">
        <f t="shared" si="165"/>
        <v>0</v>
      </c>
      <c r="L361" s="612">
        <f t="shared" si="165"/>
        <v>0</v>
      </c>
    </row>
    <row r="362" spans="1:12" ht="18.600000000000001" hidden="1" customHeight="1" x14ac:dyDescent="0.3">
      <c r="A362" s="552"/>
      <c r="B362" s="551"/>
      <c r="C362" s="550" t="s">
        <v>178</v>
      </c>
      <c r="D362" s="549" t="s">
        <v>245</v>
      </c>
      <c r="E362" s="548">
        <f t="shared" si="158"/>
        <v>0</v>
      </c>
      <c r="F362" s="546"/>
      <c r="G362" s="546"/>
      <c r="H362" s="546"/>
      <c r="I362" s="546"/>
      <c r="J362" s="546"/>
      <c r="K362" s="546"/>
      <c r="L362" s="545"/>
    </row>
    <row r="363" spans="1:12" ht="18.600000000000001" hidden="1" customHeight="1" x14ac:dyDescent="0.3">
      <c r="A363" s="552"/>
      <c r="B363" s="551"/>
      <c r="C363" s="550" t="s">
        <v>180</v>
      </c>
      <c r="D363" s="549" t="s">
        <v>246</v>
      </c>
      <c r="E363" s="548">
        <f t="shared" si="158"/>
        <v>0</v>
      </c>
      <c r="F363" s="546"/>
      <c r="G363" s="546"/>
      <c r="H363" s="546"/>
      <c r="I363" s="546"/>
      <c r="J363" s="546"/>
      <c r="K363" s="546"/>
      <c r="L363" s="545"/>
    </row>
    <row r="364" spans="1:12" ht="18.600000000000001" hidden="1" customHeight="1" x14ac:dyDescent="0.3">
      <c r="A364" s="590"/>
      <c r="B364" s="589"/>
      <c r="C364" s="588" t="s">
        <v>182</v>
      </c>
      <c r="D364" s="587" t="s">
        <v>247</v>
      </c>
      <c r="E364" s="548">
        <f t="shared" si="158"/>
        <v>0</v>
      </c>
      <c r="F364" s="585"/>
      <c r="G364" s="585"/>
      <c r="H364" s="585"/>
      <c r="I364" s="585"/>
      <c r="J364" s="585"/>
      <c r="K364" s="585"/>
      <c r="L364" s="584"/>
    </row>
    <row r="365" spans="1:12" ht="18.600000000000001" hidden="1" customHeight="1" x14ac:dyDescent="0.3">
      <c r="A365" s="611"/>
      <c r="B365" s="610"/>
      <c r="C365" s="588" t="s">
        <v>1160</v>
      </c>
      <c r="D365" s="587" t="s">
        <v>1159</v>
      </c>
      <c r="E365" s="548">
        <f t="shared" si="158"/>
        <v>0</v>
      </c>
      <c r="F365" s="609"/>
      <c r="G365" s="609"/>
      <c r="H365" s="609"/>
      <c r="I365" s="609"/>
      <c r="J365" s="609"/>
      <c r="K365" s="609"/>
      <c r="L365" s="608"/>
    </row>
    <row r="366" spans="1:12" s="535" customFormat="1" hidden="1" x14ac:dyDescent="0.3">
      <c r="A366" s="1227" t="s">
        <v>1158</v>
      </c>
      <c r="B366" s="1228"/>
      <c r="C366" s="1229"/>
      <c r="D366" s="607" t="s">
        <v>1157</v>
      </c>
      <c r="E366" s="548">
        <f t="shared" si="158"/>
        <v>0</v>
      </c>
      <c r="F366" s="606">
        <f t="shared" ref="F366:L366" si="166">F367</f>
        <v>0</v>
      </c>
      <c r="G366" s="606">
        <f t="shared" si="166"/>
        <v>0</v>
      </c>
      <c r="H366" s="606">
        <f t="shared" si="166"/>
        <v>0</v>
      </c>
      <c r="I366" s="606">
        <f t="shared" si="166"/>
        <v>0</v>
      </c>
      <c r="J366" s="606">
        <f t="shared" si="166"/>
        <v>0</v>
      </c>
      <c r="K366" s="606">
        <f t="shared" si="166"/>
        <v>0</v>
      </c>
      <c r="L366" s="605">
        <f t="shared" si="166"/>
        <v>0</v>
      </c>
    </row>
    <row r="367" spans="1:12" s="535" customFormat="1" ht="34.5" hidden="1" customHeight="1" x14ac:dyDescent="0.3">
      <c r="A367" s="604"/>
      <c r="B367" s="1228" t="s">
        <v>1156</v>
      </c>
      <c r="C367" s="1229"/>
      <c r="D367" s="549" t="s">
        <v>1155</v>
      </c>
      <c r="E367" s="548">
        <f t="shared" si="158"/>
        <v>0</v>
      </c>
      <c r="F367" s="598"/>
      <c r="G367" s="598"/>
      <c r="H367" s="598"/>
      <c r="I367" s="603"/>
      <c r="J367" s="598"/>
      <c r="K367" s="598"/>
      <c r="L367" s="597"/>
    </row>
    <row r="368" spans="1:12" s="535" customFormat="1" ht="46.5" hidden="1" customHeight="1" x14ac:dyDescent="0.3">
      <c r="A368" s="1230" t="s">
        <v>1154</v>
      </c>
      <c r="B368" s="1231"/>
      <c r="C368" s="1231"/>
      <c r="D368" s="602" t="s">
        <v>1153</v>
      </c>
      <c r="E368" s="548">
        <f t="shared" si="158"/>
        <v>0</v>
      </c>
      <c r="F368" s="554">
        <f t="shared" ref="F368:L368" si="167">F369+F373+F377+F381+F385+F389+F393+F397+F401+F405+F410+F413</f>
        <v>0</v>
      </c>
      <c r="G368" s="554">
        <f t="shared" si="167"/>
        <v>0</v>
      </c>
      <c r="H368" s="554">
        <f t="shared" si="167"/>
        <v>0</v>
      </c>
      <c r="I368" s="554">
        <f t="shared" si="167"/>
        <v>0</v>
      </c>
      <c r="J368" s="554">
        <f t="shared" si="167"/>
        <v>0</v>
      </c>
      <c r="K368" s="554">
        <f t="shared" si="167"/>
        <v>0</v>
      </c>
      <c r="L368" s="553">
        <f t="shared" si="167"/>
        <v>0</v>
      </c>
    </row>
    <row r="369" spans="1:12" s="535" customFormat="1" hidden="1" x14ac:dyDescent="0.3">
      <c r="A369" s="601"/>
      <c r="B369" s="1232" t="s">
        <v>1152</v>
      </c>
      <c r="C369" s="1233"/>
      <c r="D369" s="593" t="s">
        <v>1151</v>
      </c>
      <c r="E369" s="548">
        <f t="shared" si="158"/>
        <v>0</v>
      </c>
      <c r="F369" s="600">
        <f t="shared" ref="F369:L369" si="168">F370+F371+F372</f>
        <v>0</v>
      </c>
      <c r="G369" s="600">
        <f t="shared" si="168"/>
        <v>0</v>
      </c>
      <c r="H369" s="600">
        <f t="shared" si="168"/>
        <v>0</v>
      </c>
      <c r="I369" s="600">
        <f t="shared" si="168"/>
        <v>0</v>
      </c>
      <c r="J369" s="600">
        <f t="shared" si="168"/>
        <v>0</v>
      </c>
      <c r="K369" s="600">
        <f t="shared" si="168"/>
        <v>0</v>
      </c>
      <c r="L369" s="599">
        <f t="shared" si="168"/>
        <v>0</v>
      </c>
    </row>
    <row r="370" spans="1:12" s="535" customFormat="1" hidden="1" x14ac:dyDescent="0.3">
      <c r="A370" s="552"/>
      <c r="B370" s="551"/>
      <c r="C370" s="550" t="s">
        <v>178</v>
      </c>
      <c r="D370" s="549" t="s">
        <v>1150</v>
      </c>
      <c r="E370" s="548">
        <f t="shared" si="158"/>
        <v>0</v>
      </c>
      <c r="F370" s="546"/>
      <c r="G370" s="546"/>
      <c r="H370" s="546"/>
      <c r="I370" s="547"/>
      <c r="J370" s="546"/>
      <c r="K370" s="546"/>
      <c r="L370" s="545"/>
    </row>
    <row r="371" spans="1:12" s="535" customFormat="1" hidden="1" x14ac:dyDescent="0.3">
      <c r="A371" s="552"/>
      <c r="B371" s="551"/>
      <c r="C371" s="550" t="s">
        <v>180</v>
      </c>
      <c r="D371" s="549" t="s">
        <v>1149</v>
      </c>
      <c r="E371" s="548">
        <f t="shared" si="158"/>
        <v>0</v>
      </c>
      <c r="F371" s="546"/>
      <c r="G371" s="546"/>
      <c r="H371" s="546"/>
      <c r="I371" s="547"/>
      <c r="J371" s="546"/>
      <c r="K371" s="546"/>
      <c r="L371" s="545"/>
    </row>
    <row r="372" spans="1:12" s="535" customFormat="1" hidden="1" x14ac:dyDescent="0.3">
      <c r="A372" s="590"/>
      <c r="B372" s="589"/>
      <c r="C372" s="588" t="s">
        <v>182</v>
      </c>
      <c r="D372" s="587" t="s">
        <v>1148</v>
      </c>
      <c r="E372" s="548">
        <f t="shared" si="158"/>
        <v>0</v>
      </c>
      <c r="F372" s="585"/>
      <c r="G372" s="585"/>
      <c r="H372" s="585"/>
      <c r="I372" s="586"/>
      <c r="J372" s="585"/>
      <c r="K372" s="585"/>
      <c r="L372" s="584"/>
    </row>
    <row r="373" spans="1:12" s="535" customFormat="1" hidden="1" x14ac:dyDescent="0.3">
      <c r="A373" s="594"/>
      <c r="B373" s="1220" t="s">
        <v>1147</v>
      </c>
      <c r="C373" s="1221"/>
      <c r="D373" s="593" t="s">
        <v>1146</v>
      </c>
      <c r="E373" s="548">
        <f t="shared" si="158"/>
        <v>0</v>
      </c>
      <c r="F373" s="598">
        <f t="shared" ref="F373:L373" si="169">F374+F375+F376</f>
        <v>0</v>
      </c>
      <c r="G373" s="598">
        <f t="shared" si="169"/>
        <v>0</v>
      </c>
      <c r="H373" s="598">
        <f t="shared" si="169"/>
        <v>0</v>
      </c>
      <c r="I373" s="598">
        <f t="shared" si="169"/>
        <v>0</v>
      </c>
      <c r="J373" s="598">
        <f t="shared" si="169"/>
        <v>0</v>
      </c>
      <c r="K373" s="598">
        <f t="shared" si="169"/>
        <v>0</v>
      </c>
      <c r="L373" s="597">
        <f t="shared" si="169"/>
        <v>0</v>
      </c>
    </row>
    <row r="374" spans="1:12" s="535" customFormat="1" hidden="1" x14ac:dyDescent="0.3">
      <c r="A374" s="552"/>
      <c r="B374" s="551"/>
      <c r="C374" s="550" t="s">
        <v>178</v>
      </c>
      <c r="D374" s="549" t="s">
        <v>1145</v>
      </c>
      <c r="E374" s="548">
        <f t="shared" si="158"/>
        <v>0</v>
      </c>
      <c r="F374" s="546"/>
      <c r="G374" s="546"/>
      <c r="H374" s="546"/>
      <c r="I374" s="547"/>
      <c r="J374" s="546"/>
      <c r="K374" s="546"/>
      <c r="L374" s="545"/>
    </row>
    <row r="375" spans="1:12" s="535" customFormat="1" hidden="1" x14ac:dyDescent="0.3">
      <c r="A375" s="552"/>
      <c r="B375" s="551"/>
      <c r="C375" s="550" t="s">
        <v>180</v>
      </c>
      <c r="D375" s="549" t="s">
        <v>1144</v>
      </c>
      <c r="E375" s="548">
        <f t="shared" si="158"/>
        <v>0</v>
      </c>
      <c r="F375" s="546"/>
      <c r="G375" s="546"/>
      <c r="H375" s="546"/>
      <c r="I375" s="547"/>
      <c r="J375" s="546"/>
      <c r="K375" s="546"/>
      <c r="L375" s="545"/>
    </row>
    <row r="376" spans="1:12" s="535" customFormat="1" hidden="1" x14ac:dyDescent="0.3">
      <c r="A376" s="590"/>
      <c r="B376" s="589"/>
      <c r="C376" s="588" t="s">
        <v>182</v>
      </c>
      <c r="D376" s="587" t="s">
        <v>1143</v>
      </c>
      <c r="E376" s="548">
        <f t="shared" si="158"/>
        <v>0</v>
      </c>
      <c r="F376" s="585"/>
      <c r="G376" s="585"/>
      <c r="H376" s="585"/>
      <c r="I376" s="586"/>
      <c r="J376" s="585"/>
      <c r="K376" s="585"/>
      <c r="L376" s="584"/>
    </row>
    <row r="377" spans="1:12" s="535" customFormat="1" hidden="1" x14ac:dyDescent="0.3">
      <c r="A377" s="594"/>
      <c r="B377" s="1220" t="s">
        <v>1142</v>
      </c>
      <c r="C377" s="1221"/>
      <c r="D377" s="593" t="s">
        <v>1141</v>
      </c>
      <c r="E377" s="548">
        <f t="shared" si="158"/>
        <v>0</v>
      </c>
      <c r="F377" s="596">
        <f t="shared" ref="F377:L377" si="170">SUM(F378:F380)</f>
        <v>0</v>
      </c>
      <c r="G377" s="596">
        <f t="shared" si="170"/>
        <v>0</v>
      </c>
      <c r="H377" s="596">
        <f t="shared" si="170"/>
        <v>0</v>
      </c>
      <c r="I377" s="596">
        <f t="shared" si="170"/>
        <v>0</v>
      </c>
      <c r="J377" s="596">
        <f t="shared" si="170"/>
        <v>0</v>
      </c>
      <c r="K377" s="596">
        <f t="shared" si="170"/>
        <v>0</v>
      </c>
      <c r="L377" s="595">
        <f t="shared" si="170"/>
        <v>0</v>
      </c>
    </row>
    <row r="378" spans="1:12" s="535" customFormat="1" hidden="1" x14ac:dyDescent="0.3">
      <c r="A378" s="552"/>
      <c r="B378" s="551"/>
      <c r="C378" s="550" t="s">
        <v>178</v>
      </c>
      <c r="D378" s="549" t="s">
        <v>1140</v>
      </c>
      <c r="E378" s="548">
        <f t="shared" si="158"/>
        <v>0</v>
      </c>
      <c r="F378" s="546"/>
      <c r="G378" s="546"/>
      <c r="H378" s="546"/>
      <c r="I378" s="547"/>
      <c r="J378" s="546"/>
      <c r="K378" s="546"/>
      <c r="L378" s="545"/>
    </row>
    <row r="379" spans="1:12" s="535" customFormat="1" hidden="1" x14ac:dyDescent="0.3">
      <c r="A379" s="552"/>
      <c r="B379" s="551"/>
      <c r="C379" s="550" t="s">
        <v>180</v>
      </c>
      <c r="D379" s="549" t="s">
        <v>1139</v>
      </c>
      <c r="E379" s="548">
        <f t="shared" si="158"/>
        <v>0</v>
      </c>
      <c r="F379" s="546"/>
      <c r="G379" s="546"/>
      <c r="H379" s="546"/>
      <c r="I379" s="547"/>
      <c r="J379" s="546"/>
      <c r="K379" s="546"/>
      <c r="L379" s="545"/>
    </row>
    <row r="380" spans="1:12" s="535" customFormat="1" hidden="1" x14ac:dyDescent="0.3">
      <c r="A380" s="590"/>
      <c r="B380" s="589"/>
      <c r="C380" s="588" t="s">
        <v>182</v>
      </c>
      <c r="D380" s="587" t="s">
        <v>1138</v>
      </c>
      <c r="E380" s="548">
        <f t="shared" si="158"/>
        <v>0</v>
      </c>
      <c r="F380" s="585"/>
      <c r="G380" s="585"/>
      <c r="H380" s="585"/>
      <c r="I380" s="586"/>
      <c r="J380" s="585"/>
      <c r="K380" s="585"/>
      <c r="L380" s="584"/>
    </row>
    <row r="381" spans="1:12" s="535" customFormat="1" hidden="1" x14ac:dyDescent="0.3">
      <c r="A381" s="594"/>
      <c r="B381" s="1222" t="s">
        <v>1137</v>
      </c>
      <c r="C381" s="1223"/>
      <c r="D381" s="593" t="s">
        <v>1136</v>
      </c>
      <c r="E381" s="548">
        <f t="shared" si="158"/>
        <v>0</v>
      </c>
      <c r="F381" s="592">
        <f t="shared" ref="F381:L381" si="171">SUM(F382:F384)</f>
        <v>0</v>
      </c>
      <c r="G381" s="592">
        <f t="shared" si="171"/>
        <v>0</v>
      </c>
      <c r="H381" s="592">
        <f t="shared" si="171"/>
        <v>0</v>
      </c>
      <c r="I381" s="592">
        <f t="shared" si="171"/>
        <v>0</v>
      </c>
      <c r="J381" s="592">
        <f t="shared" si="171"/>
        <v>0</v>
      </c>
      <c r="K381" s="592">
        <f t="shared" si="171"/>
        <v>0</v>
      </c>
      <c r="L381" s="591">
        <f t="shared" si="171"/>
        <v>0</v>
      </c>
    </row>
    <row r="382" spans="1:12" s="535" customFormat="1" hidden="1" x14ac:dyDescent="0.3">
      <c r="A382" s="552"/>
      <c r="B382" s="551"/>
      <c r="C382" s="550" t="s">
        <v>178</v>
      </c>
      <c r="D382" s="549" t="s">
        <v>1135</v>
      </c>
      <c r="E382" s="548">
        <f t="shared" si="158"/>
        <v>0</v>
      </c>
      <c r="F382" s="546"/>
      <c r="G382" s="546"/>
      <c r="H382" s="546"/>
      <c r="I382" s="547"/>
      <c r="J382" s="546"/>
      <c r="K382" s="546"/>
      <c r="L382" s="545"/>
    </row>
    <row r="383" spans="1:12" s="535" customFormat="1" hidden="1" x14ac:dyDescent="0.3">
      <c r="A383" s="552"/>
      <c r="B383" s="551"/>
      <c r="C383" s="550" t="s">
        <v>180</v>
      </c>
      <c r="D383" s="549" t="s">
        <v>1134</v>
      </c>
      <c r="E383" s="548">
        <f t="shared" si="158"/>
        <v>0</v>
      </c>
      <c r="F383" s="546"/>
      <c r="G383" s="546"/>
      <c r="H383" s="546"/>
      <c r="I383" s="547"/>
      <c r="J383" s="546"/>
      <c r="K383" s="546"/>
      <c r="L383" s="545"/>
    </row>
    <row r="384" spans="1:12" s="535" customFormat="1" hidden="1" x14ac:dyDescent="0.3">
      <c r="A384" s="590"/>
      <c r="B384" s="589"/>
      <c r="C384" s="588" t="s">
        <v>182</v>
      </c>
      <c r="D384" s="587" t="s">
        <v>1133</v>
      </c>
      <c r="E384" s="548">
        <f t="shared" si="158"/>
        <v>0</v>
      </c>
      <c r="F384" s="585"/>
      <c r="G384" s="585"/>
      <c r="H384" s="585"/>
      <c r="I384" s="586"/>
      <c r="J384" s="585"/>
      <c r="K384" s="585"/>
      <c r="L384" s="584"/>
    </row>
    <row r="385" spans="1:12" s="535" customFormat="1" hidden="1" x14ac:dyDescent="0.3">
      <c r="A385" s="594"/>
      <c r="B385" s="1222" t="s">
        <v>1132</v>
      </c>
      <c r="C385" s="1223"/>
      <c r="D385" s="593" t="s">
        <v>1131</v>
      </c>
      <c r="E385" s="548">
        <f t="shared" si="158"/>
        <v>0</v>
      </c>
      <c r="F385" s="592">
        <f t="shared" ref="F385:L385" si="172">SUM(F386:F388)</f>
        <v>0</v>
      </c>
      <c r="G385" s="592">
        <f t="shared" si="172"/>
        <v>0</v>
      </c>
      <c r="H385" s="592">
        <f t="shared" si="172"/>
        <v>0</v>
      </c>
      <c r="I385" s="592">
        <f t="shared" si="172"/>
        <v>0</v>
      </c>
      <c r="J385" s="592">
        <f t="shared" si="172"/>
        <v>0</v>
      </c>
      <c r="K385" s="592">
        <f t="shared" si="172"/>
        <v>0</v>
      </c>
      <c r="L385" s="591">
        <f t="shared" si="172"/>
        <v>0</v>
      </c>
    </row>
    <row r="386" spans="1:12" s="535" customFormat="1" hidden="1" x14ac:dyDescent="0.3">
      <c r="A386" s="552"/>
      <c r="B386" s="551"/>
      <c r="C386" s="550" t="s">
        <v>178</v>
      </c>
      <c r="D386" s="549" t="s">
        <v>1130</v>
      </c>
      <c r="E386" s="548">
        <f t="shared" si="158"/>
        <v>0</v>
      </c>
      <c r="F386" s="546"/>
      <c r="G386" s="546"/>
      <c r="H386" s="546"/>
      <c r="I386" s="547"/>
      <c r="J386" s="546"/>
      <c r="K386" s="546"/>
      <c r="L386" s="545"/>
    </row>
    <row r="387" spans="1:12" s="535" customFormat="1" hidden="1" x14ac:dyDescent="0.3">
      <c r="A387" s="552"/>
      <c r="B387" s="551"/>
      <c r="C387" s="550" t="s">
        <v>180</v>
      </c>
      <c r="D387" s="549" t="s">
        <v>1129</v>
      </c>
      <c r="E387" s="548">
        <f t="shared" si="158"/>
        <v>0</v>
      </c>
      <c r="F387" s="546"/>
      <c r="G387" s="546"/>
      <c r="H387" s="546"/>
      <c r="I387" s="547"/>
      <c r="J387" s="546"/>
      <c r="K387" s="546"/>
      <c r="L387" s="545"/>
    </row>
    <row r="388" spans="1:12" s="535" customFormat="1" hidden="1" x14ac:dyDescent="0.3">
      <c r="A388" s="590"/>
      <c r="B388" s="589"/>
      <c r="C388" s="588" t="s">
        <v>182</v>
      </c>
      <c r="D388" s="587" t="s">
        <v>1128</v>
      </c>
      <c r="E388" s="548">
        <f t="shared" si="158"/>
        <v>0</v>
      </c>
      <c r="F388" s="585"/>
      <c r="G388" s="585"/>
      <c r="H388" s="585"/>
      <c r="I388" s="586"/>
      <c r="J388" s="585"/>
      <c r="K388" s="585"/>
      <c r="L388" s="584"/>
    </row>
    <row r="389" spans="1:12" s="535" customFormat="1" hidden="1" x14ac:dyDescent="0.3">
      <c r="A389" s="594"/>
      <c r="B389" s="1222" t="s">
        <v>1127</v>
      </c>
      <c r="C389" s="1223"/>
      <c r="D389" s="593" t="s">
        <v>1126</v>
      </c>
      <c r="E389" s="548">
        <f t="shared" si="158"/>
        <v>0</v>
      </c>
      <c r="F389" s="592">
        <f t="shared" ref="F389:L389" si="173">SUM(F390:F392)</f>
        <v>0</v>
      </c>
      <c r="G389" s="592">
        <f t="shared" si="173"/>
        <v>0</v>
      </c>
      <c r="H389" s="592">
        <f t="shared" si="173"/>
        <v>0</v>
      </c>
      <c r="I389" s="592">
        <f t="shared" si="173"/>
        <v>0</v>
      </c>
      <c r="J389" s="592">
        <f t="shared" si="173"/>
        <v>0</v>
      </c>
      <c r="K389" s="592">
        <f t="shared" si="173"/>
        <v>0</v>
      </c>
      <c r="L389" s="591">
        <f t="shared" si="173"/>
        <v>0</v>
      </c>
    </row>
    <row r="390" spans="1:12" s="535" customFormat="1" hidden="1" x14ac:dyDescent="0.3">
      <c r="A390" s="552"/>
      <c r="B390" s="551"/>
      <c r="C390" s="550" t="s">
        <v>178</v>
      </c>
      <c r="D390" s="549" t="s">
        <v>1125</v>
      </c>
      <c r="E390" s="548">
        <f t="shared" si="158"/>
        <v>0</v>
      </c>
      <c r="F390" s="546"/>
      <c r="G390" s="546"/>
      <c r="H390" s="546"/>
      <c r="I390" s="547"/>
      <c r="J390" s="546"/>
      <c r="K390" s="546"/>
      <c r="L390" s="545"/>
    </row>
    <row r="391" spans="1:12" s="535" customFormat="1" hidden="1" x14ac:dyDescent="0.3">
      <c r="A391" s="552"/>
      <c r="B391" s="551"/>
      <c r="C391" s="550" t="s">
        <v>180</v>
      </c>
      <c r="D391" s="549" t="s">
        <v>1124</v>
      </c>
      <c r="E391" s="548">
        <f t="shared" si="158"/>
        <v>0</v>
      </c>
      <c r="F391" s="546"/>
      <c r="G391" s="546"/>
      <c r="H391" s="546"/>
      <c r="I391" s="547"/>
      <c r="J391" s="546"/>
      <c r="K391" s="546"/>
      <c r="L391" s="545"/>
    </row>
    <row r="392" spans="1:12" s="535" customFormat="1" hidden="1" x14ac:dyDescent="0.3">
      <c r="A392" s="590"/>
      <c r="B392" s="589"/>
      <c r="C392" s="588" t="s">
        <v>182</v>
      </c>
      <c r="D392" s="587" t="s">
        <v>1123</v>
      </c>
      <c r="E392" s="548">
        <f t="shared" si="158"/>
        <v>0</v>
      </c>
      <c r="F392" s="585"/>
      <c r="G392" s="585"/>
      <c r="H392" s="585"/>
      <c r="I392" s="586"/>
      <c r="J392" s="585"/>
      <c r="K392" s="585"/>
      <c r="L392" s="584"/>
    </row>
    <row r="393" spans="1:12" s="535" customFormat="1" hidden="1" x14ac:dyDescent="0.3">
      <c r="A393" s="594"/>
      <c r="B393" s="1222" t="s">
        <v>1122</v>
      </c>
      <c r="C393" s="1223"/>
      <c r="D393" s="593" t="s">
        <v>1121</v>
      </c>
      <c r="E393" s="548">
        <f t="shared" si="158"/>
        <v>0</v>
      </c>
      <c r="F393" s="592">
        <f t="shared" ref="F393:L393" si="174">SUM(F394:F396)</f>
        <v>0</v>
      </c>
      <c r="G393" s="592">
        <f t="shared" si="174"/>
        <v>0</v>
      </c>
      <c r="H393" s="592">
        <f t="shared" si="174"/>
        <v>0</v>
      </c>
      <c r="I393" s="592">
        <f t="shared" si="174"/>
        <v>0</v>
      </c>
      <c r="J393" s="592">
        <f t="shared" si="174"/>
        <v>0</v>
      </c>
      <c r="K393" s="592">
        <f t="shared" si="174"/>
        <v>0</v>
      </c>
      <c r="L393" s="591">
        <f t="shared" si="174"/>
        <v>0</v>
      </c>
    </row>
    <row r="394" spans="1:12" s="535" customFormat="1" hidden="1" x14ac:dyDescent="0.3">
      <c r="A394" s="552"/>
      <c r="B394" s="551"/>
      <c r="C394" s="550" t="s">
        <v>178</v>
      </c>
      <c r="D394" s="549" t="s">
        <v>1120</v>
      </c>
      <c r="E394" s="548">
        <f t="shared" si="158"/>
        <v>0</v>
      </c>
      <c r="F394" s="546"/>
      <c r="G394" s="546"/>
      <c r="H394" s="546"/>
      <c r="I394" s="547"/>
      <c r="J394" s="546"/>
      <c r="K394" s="546"/>
      <c r="L394" s="545"/>
    </row>
    <row r="395" spans="1:12" s="535" customFormat="1" hidden="1" x14ac:dyDescent="0.3">
      <c r="A395" s="552"/>
      <c r="B395" s="551"/>
      <c r="C395" s="550" t="s">
        <v>180</v>
      </c>
      <c r="D395" s="549" t="s">
        <v>1119</v>
      </c>
      <c r="E395" s="548">
        <f t="shared" si="158"/>
        <v>0</v>
      </c>
      <c r="F395" s="546"/>
      <c r="G395" s="546"/>
      <c r="H395" s="546"/>
      <c r="I395" s="547"/>
      <c r="J395" s="546"/>
      <c r="K395" s="546"/>
      <c r="L395" s="545"/>
    </row>
    <row r="396" spans="1:12" s="535" customFormat="1" hidden="1" x14ac:dyDescent="0.3">
      <c r="A396" s="590"/>
      <c r="B396" s="589"/>
      <c r="C396" s="588" t="s">
        <v>182</v>
      </c>
      <c r="D396" s="587" t="s">
        <v>1118</v>
      </c>
      <c r="E396" s="548">
        <f t="shared" ref="E396:E415" si="175">F396+G396+H396+I396</f>
        <v>0</v>
      </c>
      <c r="F396" s="585"/>
      <c r="G396" s="585"/>
      <c r="H396" s="585"/>
      <c r="I396" s="586"/>
      <c r="J396" s="585"/>
      <c r="K396" s="585"/>
      <c r="L396" s="584"/>
    </row>
    <row r="397" spans="1:12" s="535" customFormat="1" hidden="1" x14ac:dyDescent="0.3">
      <c r="A397" s="576"/>
      <c r="B397" s="1212" t="s">
        <v>1117</v>
      </c>
      <c r="C397" s="1213"/>
      <c r="D397" s="575" t="s">
        <v>1116</v>
      </c>
      <c r="E397" s="548">
        <f t="shared" si="175"/>
        <v>0</v>
      </c>
      <c r="F397" s="574">
        <f t="shared" ref="F397:L397" si="176">SUM(F398:F400)</f>
        <v>0</v>
      </c>
      <c r="G397" s="574">
        <f t="shared" si="176"/>
        <v>0</v>
      </c>
      <c r="H397" s="574">
        <f t="shared" si="176"/>
        <v>0</v>
      </c>
      <c r="I397" s="574">
        <f t="shared" si="176"/>
        <v>0</v>
      </c>
      <c r="J397" s="574">
        <f t="shared" si="176"/>
        <v>0</v>
      </c>
      <c r="K397" s="574">
        <f t="shared" si="176"/>
        <v>0</v>
      </c>
      <c r="L397" s="573">
        <f t="shared" si="176"/>
        <v>0</v>
      </c>
    </row>
    <row r="398" spans="1:12" s="535" customFormat="1" hidden="1" x14ac:dyDescent="0.3">
      <c r="A398" s="572"/>
      <c r="B398" s="571"/>
      <c r="C398" s="570" t="s">
        <v>178</v>
      </c>
      <c r="D398" s="569" t="s">
        <v>1115</v>
      </c>
      <c r="E398" s="548">
        <f t="shared" si="175"/>
        <v>0</v>
      </c>
      <c r="F398" s="568"/>
      <c r="G398" s="568"/>
      <c r="H398" s="568"/>
      <c r="I398" s="568"/>
      <c r="J398" s="568"/>
      <c r="K398" s="568"/>
      <c r="L398" s="567"/>
    </row>
    <row r="399" spans="1:12" s="535" customFormat="1" hidden="1" x14ac:dyDescent="0.3">
      <c r="A399" s="566"/>
      <c r="B399" s="565"/>
      <c r="C399" s="564" t="s">
        <v>180</v>
      </c>
      <c r="D399" s="563" t="s">
        <v>1114</v>
      </c>
      <c r="E399" s="548">
        <f t="shared" si="175"/>
        <v>0</v>
      </c>
      <c r="F399" s="562"/>
      <c r="G399" s="562"/>
      <c r="H399" s="562"/>
      <c r="I399" s="562"/>
      <c r="J399" s="562"/>
      <c r="K399" s="562"/>
      <c r="L399" s="561"/>
    </row>
    <row r="400" spans="1:12" s="535" customFormat="1" hidden="1" x14ac:dyDescent="0.3">
      <c r="A400" s="583"/>
      <c r="B400" s="582"/>
      <c r="C400" s="581" t="s">
        <v>1113</v>
      </c>
      <c r="D400" s="580" t="s">
        <v>1112</v>
      </c>
      <c r="E400" s="548">
        <f t="shared" si="175"/>
        <v>0</v>
      </c>
      <c r="F400" s="579"/>
      <c r="G400" s="579"/>
      <c r="H400" s="579"/>
      <c r="I400" s="579"/>
      <c r="J400" s="579"/>
      <c r="K400" s="579"/>
      <c r="L400" s="578"/>
    </row>
    <row r="401" spans="1:12" s="535" customFormat="1" hidden="1" x14ac:dyDescent="0.3">
      <c r="A401" s="556"/>
      <c r="B401" s="1214" t="s">
        <v>1111</v>
      </c>
      <c r="C401" s="1215"/>
      <c r="D401" s="555" t="s">
        <v>1110</v>
      </c>
      <c r="E401" s="548">
        <f t="shared" si="175"/>
        <v>0</v>
      </c>
      <c r="F401" s="554">
        <f t="shared" ref="F401:L401" si="177">SUM(F402:F404)</f>
        <v>0</v>
      </c>
      <c r="G401" s="554">
        <f t="shared" si="177"/>
        <v>0</v>
      </c>
      <c r="H401" s="554">
        <f t="shared" si="177"/>
        <v>0</v>
      </c>
      <c r="I401" s="554">
        <f t="shared" si="177"/>
        <v>0</v>
      </c>
      <c r="J401" s="554">
        <f t="shared" si="177"/>
        <v>0</v>
      </c>
      <c r="K401" s="554">
        <f t="shared" si="177"/>
        <v>0</v>
      </c>
      <c r="L401" s="553">
        <f t="shared" si="177"/>
        <v>0</v>
      </c>
    </row>
    <row r="402" spans="1:12" s="535" customFormat="1" hidden="1" x14ac:dyDescent="0.3">
      <c r="A402" s="556"/>
      <c r="B402" s="560"/>
      <c r="C402" s="577" t="s">
        <v>1109</v>
      </c>
      <c r="D402" s="555" t="s">
        <v>1108</v>
      </c>
      <c r="E402" s="548">
        <f t="shared" si="175"/>
        <v>0</v>
      </c>
      <c r="F402" s="558"/>
      <c r="G402" s="558"/>
      <c r="H402" s="558"/>
      <c r="I402" s="558"/>
      <c r="J402" s="558"/>
      <c r="K402" s="558"/>
      <c r="L402" s="557"/>
    </row>
    <row r="403" spans="1:12" s="535" customFormat="1" hidden="1" x14ac:dyDescent="0.3">
      <c r="A403" s="556"/>
      <c r="B403" s="560"/>
      <c r="C403" s="577" t="s">
        <v>1107</v>
      </c>
      <c r="D403" s="555" t="s">
        <v>1106</v>
      </c>
      <c r="E403" s="548">
        <f t="shared" si="175"/>
        <v>0</v>
      </c>
      <c r="F403" s="558"/>
      <c r="G403" s="558"/>
      <c r="H403" s="558"/>
      <c r="I403" s="558"/>
      <c r="J403" s="558"/>
      <c r="K403" s="558"/>
      <c r="L403" s="557"/>
    </row>
    <row r="404" spans="1:12" s="535" customFormat="1" hidden="1" x14ac:dyDescent="0.3">
      <c r="A404" s="556"/>
      <c r="B404" s="560"/>
      <c r="C404" s="577" t="s">
        <v>1105</v>
      </c>
      <c r="D404" s="555" t="s">
        <v>1104</v>
      </c>
      <c r="E404" s="548">
        <f t="shared" si="175"/>
        <v>0</v>
      </c>
      <c r="F404" s="558"/>
      <c r="G404" s="558"/>
      <c r="H404" s="558"/>
      <c r="I404" s="558"/>
      <c r="J404" s="558"/>
      <c r="K404" s="558"/>
      <c r="L404" s="557"/>
    </row>
    <row r="405" spans="1:12" s="535" customFormat="1" hidden="1" x14ac:dyDescent="0.3">
      <c r="A405" s="576"/>
      <c r="B405" s="1212" t="s">
        <v>1103</v>
      </c>
      <c r="C405" s="1213"/>
      <c r="D405" s="575" t="s">
        <v>1102</v>
      </c>
      <c r="E405" s="548">
        <f t="shared" si="175"/>
        <v>0</v>
      </c>
      <c r="F405" s="574">
        <f t="shared" ref="F405:L405" si="178">SUM(F406:F409)</f>
        <v>0</v>
      </c>
      <c r="G405" s="574">
        <f t="shared" si="178"/>
        <v>0</v>
      </c>
      <c r="H405" s="574">
        <f t="shared" si="178"/>
        <v>0</v>
      </c>
      <c r="I405" s="574">
        <f t="shared" si="178"/>
        <v>0</v>
      </c>
      <c r="J405" s="574">
        <f t="shared" si="178"/>
        <v>0</v>
      </c>
      <c r="K405" s="574">
        <f t="shared" si="178"/>
        <v>0</v>
      </c>
      <c r="L405" s="573">
        <f t="shared" si="178"/>
        <v>0</v>
      </c>
    </row>
    <row r="406" spans="1:12" s="535" customFormat="1" hidden="1" x14ac:dyDescent="0.3">
      <c r="A406" s="572"/>
      <c r="B406" s="571"/>
      <c r="C406" s="570" t="s">
        <v>178</v>
      </c>
      <c r="D406" s="569" t="s">
        <v>1101</v>
      </c>
      <c r="E406" s="548">
        <f t="shared" si="175"/>
        <v>0</v>
      </c>
      <c r="F406" s="568"/>
      <c r="G406" s="568"/>
      <c r="H406" s="568"/>
      <c r="I406" s="568"/>
      <c r="J406" s="568"/>
      <c r="K406" s="568"/>
      <c r="L406" s="567"/>
    </row>
    <row r="407" spans="1:12" s="535" customFormat="1" hidden="1" x14ac:dyDescent="0.3">
      <c r="A407" s="572"/>
      <c r="B407" s="571"/>
      <c r="C407" s="570" t="s">
        <v>180</v>
      </c>
      <c r="D407" s="569" t="s">
        <v>1100</v>
      </c>
      <c r="E407" s="548">
        <f t="shared" si="175"/>
        <v>0</v>
      </c>
      <c r="F407" s="568"/>
      <c r="G407" s="568"/>
      <c r="H407" s="568"/>
      <c r="I407" s="568"/>
      <c r="J407" s="568"/>
      <c r="K407" s="568"/>
      <c r="L407" s="567"/>
    </row>
    <row r="408" spans="1:12" s="535" customFormat="1" hidden="1" x14ac:dyDescent="0.3">
      <c r="A408" s="566"/>
      <c r="B408" s="565"/>
      <c r="C408" s="564" t="s">
        <v>182</v>
      </c>
      <c r="D408" s="563" t="s">
        <v>1099</v>
      </c>
      <c r="E408" s="548">
        <f t="shared" si="175"/>
        <v>0</v>
      </c>
      <c r="F408" s="562"/>
      <c r="G408" s="562"/>
      <c r="H408" s="562"/>
      <c r="I408" s="562"/>
      <c r="J408" s="562"/>
      <c r="K408" s="562"/>
      <c r="L408" s="561"/>
    </row>
    <row r="409" spans="1:12" s="535" customFormat="1" ht="34.950000000000003" hidden="1" customHeight="1" x14ac:dyDescent="0.3">
      <c r="A409" s="556"/>
      <c r="B409" s="560"/>
      <c r="C409" s="559" t="s">
        <v>1098</v>
      </c>
      <c r="D409" s="555" t="s">
        <v>1097</v>
      </c>
      <c r="E409" s="548">
        <f t="shared" si="175"/>
        <v>0</v>
      </c>
      <c r="F409" s="558"/>
      <c r="G409" s="558"/>
      <c r="H409" s="558"/>
      <c r="I409" s="558"/>
      <c r="J409" s="558"/>
      <c r="K409" s="558"/>
      <c r="L409" s="557"/>
    </row>
    <row r="410" spans="1:12" s="535" customFormat="1" ht="37.5" hidden="1" customHeight="1" x14ac:dyDescent="0.3">
      <c r="A410" s="556"/>
      <c r="B410" s="1216" t="s">
        <v>1096</v>
      </c>
      <c r="C410" s="1217"/>
      <c r="D410" s="555" t="s">
        <v>1095</v>
      </c>
      <c r="E410" s="548">
        <f t="shared" si="175"/>
        <v>0</v>
      </c>
      <c r="F410" s="554">
        <f t="shared" ref="F410:L410" si="179">SUM(F411:F412)</f>
        <v>0</v>
      </c>
      <c r="G410" s="554">
        <f t="shared" si="179"/>
        <v>0</v>
      </c>
      <c r="H410" s="554">
        <f t="shared" si="179"/>
        <v>0</v>
      </c>
      <c r="I410" s="554">
        <f t="shared" si="179"/>
        <v>0</v>
      </c>
      <c r="J410" s="554">
        <f t="shared" si="179"/>
        <v>0</v>
      </c>
      <c r="K410" s="554">
        <f t="shared" si="179"/>
        <v>0</v>
      </c>
      <c r="L410" s="553">
        <f t="shared" si="179"/>
        <v>0</v>
      </c>
    </row>
    <row r="411" spans="1:12" s="535" customFormat="1" hidden="1" x14ac:dyDescent="0.3">
      <c r="A411" s="552"/>
      <c r="B411" s="551"/>
      <c r="C411" s="550" t="s">
        <v>178</v>
      </c>
      <c r="D411" s="549" t="s">
        <v>1094</v>
      </c>
      <c r="E411" s="548">
        <f t="shared" si="175"/>
        <v>0</v>
      </c>
      <c r="F411" s="546"/>
      <c r="G411" s="546"/>
      <c r="H411" s="546"/>
      <c r="I411" s="547"/>
      <c r="J411" s="546"/>
      <c r="K411" s="546"/>
      <c r="L411" s="545"/>
    </row>
    <row r="412" spans="1:12" s="535" customFormat="1" hidden="1" x14ac:dyDescent="0.3">
      <c r="A412" s="552"/>
      <c r="B412" s="551"/>
      <c r="C412" s="550" t="s">
        <v>180</v>
      </c>
      <c r="D412" s="549" t="s">
        <v>1093</v>
      </c>
      <c r="E412" s="548">
        <f t="shared" si="175"/>
        <v>0</v>
      </c>
      <c r="F412" s="546"/>
      <c r="G412" s="546"/>
      <c r="H412" s="546"/>
      <c r="I412" s="547"/>
      <c r="J412" s="546"/>
      <c r="K412" s="546"/>
      <c r="L412" s="545"/>
    </row>
    <row r="413" spans="1:12" s="535" customFormat="1" ht="33.75" hidden="1" customHeight="1" x14ac:dyDescent="0.3">
      <c r="A413" s="556"/>
      <c r="B413" s="1218" t="s">
        <v>1092</v>
      </c>
      <c r="C413" s="1219"/>
      <c r="D413" s="555" t="s">
        <v>1091</v>
      </c>
      <c r="E413" s="548">
        <f t="shared" si="175"/>
        <v>0</v>
      </c>
      <c r="F413" s="554">
        <f t="shared" ref="F413:L413" si="180">SUM(F414:F415)</f>
        <v>0</v>
      </c>
      <c r="G413" s="554">
        <f t="shared" si="180"/>
        <v>0</v>
      </c>
      <c r="H413" s="554">
        <f t="shared" si="180"/>
        <v>0</v>
      </c>
      <c r="I413" s="554">
        <f t="shared" si="180"/>
        <v>0</v>
      </c>
      <c r="J413" s="554">
        <f t="shared" si="180"/>
        <v>0</v>
      </c>
      <c r="K413" s="554">
        <f t="shared" si="180"/>
        <v>0</v>
      </c>
      <c r="L413" s="553">
        <f t="shared" si="180"/>
        <v>0</v>
      </c>
    </row>
    <row r="414" spans="1:12" s="535" customFormat="1" hidden="1" x14ac:dyDescent="0.3">
      <c r="A414" s="552"/>
      <c r="B414" s="551"/>
      <c r="C414" s="550" t="s">
        <v>178</v>
      </c>
      <c r="D414" s="549" t="s">
        <v>1090</v>
      </c>
      <c r="E414" s="548">
        <f t="shared" si="175"/>
        <v>0</v>
      </c>
      <c r="F414" s="546"/>
      <c r="G414" s="546"/>
      <c r="H414" s="546"/>
      <c r="I414" s="547"/>
      <c r="J414" s="546"/>
      <c r="K414" s="546"/>
      <c r="L414" s="545"/>
    </row>
    <row r="415" spans="1:12" s="535" customFormat="1" ht="16.2" hidden="1" thickBot="1" x14ac:dyDescent="0.35">
      <c r="A415" s="544"/>
      <c r="B415" s="543"/>
      <c r="C415" s="542" t="s">
        <v>180</v>
      </c>
      <c r="D415" s="541" t="s">
        <v>1089</v>
      </c>
      <c r="E415" s="540">
        <f t="shared" si="175"/>
        <v>0</v>
      </c>
      <c r="F415" s="538"/>
      <c r="G415" s="538"/>
      <c r="H415" s="538"/>
      <c r="I415" s="539"/>
      <c r="J415" s="538"/>
      <c r="K415" s="538"/>
      <c r="L415" s="537"/>
    </row>
    <row r="416" spans="1:12" hidden="1" x14ac:dyDescent="0.3">
      <c r="B416" s="534" t="s">
        <v>1088</v>
      </c>
    </row>
    <row r="417" spans="1:10" hidden="1" x14ac:dyDescent="0.3">
      <c r="A417" s="534"/>
      <c r="C417" s="534" t="s">
        <v>1087</v>
      </c>
      <c r="D417" s="533"/>
      <c r="E417" s="532"/>
      <c r="F417" s="532"/>
      <c r="G417" s="532"/>
      <c r="H417" s="528"/>
    </row>
    <row r="418" spans="1:10" hidden="1" x14ac:dyDescent="0.3">
      <c r="A418" s="534"/>
      <c r="C418" s="531" t="s">
        <v>1086</v>
      </c>
      <c r="D418" s="533"/>
      <c r="E418" s="532"/>
      <c r="F418" s="532"/>
      <c r="G418" s="532"/>
      <c r="H418" s="528"/>
    </row>
    <row r="419" spans="1:10" hidden="1" x14ac:dyDescent="0.3">
      <c r="A419" s="534"/>
      <c r="C419" s="531" t="s">
        <v>1085</v>
      </c>
      <c r="D419" s="535"/>
      <c r="E419" s="535"/>
      <c r="F419" s="535"/>
      <c r="G419" s="535"/>
      <c r="H419" s="535"/>
      <c r="I419" s="535"/>
      <c r="J419" s="535"/>
    </row>
    <row r="420" spans="1:10" hidden="1" x14ac:dyDescent="0.3">
      <c r="A420" s="534"/>
      <c r="C420" s="535" t="s">
        <v>1084</v>
      </c>
      <c r="D420" s="536"/>
      <c r="E420" s="535"/>
      <c r="F420" s="535"/>
      <c r="G420" s="535"/>
      <c r="H420" s="535"/>
      <c r="I420" s="535"/>
      <c r="J420" s="535"/>
    </row>
    <row r="421" spans="1:10" ht="3.75" hidden="1" customHeight="1" x14ac:dyDescent="0.3">
      <c r="A421" s="528"/>
      <c r="B421" s="528"/>
      <c r="C421" s="535" t="s">
        <v>1083</v>
      </c>
      <c r="D421" s="536"/>
      <c r="E421" s="535"/>
      <c r="F421" s="535"/>
      <c r="G421" s="535"/>
      <c r="H421" s="535"/>
      <c r="I421" s="535"/>
      <c r="J421" s="535"/>
    </row>
    <row r="422" spans="1:10" x14ac:dyDescent="0.3">
      <c r="A422" s="528"/>
      <c r="B422" s="528"/>
      <c r="C422" s="534"/>
      <c r="D422" s="533"/>
      <c r="E422" s="532"/>
      <c r="F422" s="532"/>
      <c r="G422" s="532"/>
      <c r="H422" s="528"/>
    </row>
    <row r="423" spans="1:10" x14ac:dyDescent="0.3">
      <c r="C423" s="534" t="s">
        <v>1342</v>
      </c>
      <c r="D423" s="533"/>
      <c r="E423" s="532"/>
      <c r="F423" s="1068" t="s">
        <v>1343</v>
      </c>
      <c r="G423" s="532"/>
      <c r="H423" s="528"/>
      <c r="I423" s="825"/>
    </row>
    <row r="424" spans="1:10" x14ac:dyDescent="0.3">
      <c r="C424" s="531" t="s">
        <v>1298</v>
      </c>
      <c r="D424" s="531"/>
      <c r="E424" s="528"/>
      <c r="F424" s="1069" t="s">
        <v>967</v>
      </c>
      <c r="G424" s="528"/>
      <c r="H424" s="528"/>
    </row>
    <row r="425" spans="1:10" x14ac:dyDescent="0.3">
      <c r="C425" s="530"/>
      <c r="D425" s="528"/>
      <c r="E425" s="528"/>
      <c r="F425" s="529"/>
      <c r="G425" s="528"/>
    </row>
    <row r="428" spans="1:10" x14ac:dyDescent="0.3">
      <c r="I428" s="825"/>
    </row>
  </sheetData>
  <autoFilter ref="A11:L421" xr:uid="{7842A83E-EEDB-4E26-BB83-4F1984E44F97}">
    <filterColumn colId="0" showButton="0"/>
    <filterColumn colId="1" showButton="0"/>
    <filterColumn colId="4">
      <filters>
        <filter val="3,196"/>
        <filter val="3,696"/>
        <filter val="500"/>
      </filters>
    </filterColumn>
  </autoFilter>
  <mergeCells count="141">
    <mergeCell ref="A5:H5"/>
    <mergeCell ref="A6:H6"/>
    <mergeCell ref="K8:L8"/>
    <mergeCell ref="A9:C11"/>
    <mergeCell ref="D9:D11"/>
    <mergeCell ref="E9:I9"/>
    <mergeCell ref="J9:L9"/>
    <mergeCell ref="F10:I10"/>
    <mergeCell ref="J10:J11"/>
    <mergeCell ref="K10:K11"/>
    <mergeCell ref="L10:L11"/>
    <mergeCell ref="A12:C12"/>
    <mergeCell ref="A31:C31"/>
    <mergeCell ref="A32:C32"/>
    <mergeCell ref="B35:C35"/>
    <mergeCell ref="B38:C38"/>
    <mergeCell ref="B39:C39"/>
    <mergeCell ref="B40:C40"/>
    <mergeCell ref="B41:C41"/>
    <mergeCell ref="B42:C42"/>
    <mergeCell ref="B43:C43"/>
    <mergeCell ref="B44:C44"/>
    <mergeCell ref="A54:C54"/>
    <mergeCell ref="B56:C56"/>
    <mergeCell ref="A64:C64"/>
    <mergeCell ref="B65:C65"/>
    <mergeCell ref="B68:C68"/>
    <mergeCell ref="B70:C70"/>
    <mergeCell ref="B71:C71"/>
    <mergeCell ref="A73:C73"/>
    <mergeCell ref="A74:C74"/>
    <mergeCell ref="B76:C76"/>
    <mergeCell ref="B77:C77"/>
    <mergeCell ref="B78:C78"/>
    <mergeCell ref="B79:C79"/>
    <mergeCell ref="A80:C80"/>
    <mergeCell ref="B82:C82"/>
    <mergeCell ref="B83:C83"/>
    <mergeCell ref="B84:C84"/>
    <mergeCell ref="B85:C85"/>
    <mergeCell ref="B89:C89"/>
    <mergeCell ref="B93:C93"/>
    <mergeCell ref="B94:C94"/>
    <mergeCell ref="B95:C95"/>
    <mergeCell ref="A96:C96"/>
    <mergeCell ref="B97:C97"/>
    <mergeCell ref="B100:C100"/>
    <mergeCell ref="B103:C103"/>
    <mergeCell ref="B106:C106"/>
    <mergeCell ref="B111:C111"/>
    <mergeCell ref="B114:C114"/>
    <mergeCell ref="B119:C119"/>
    <mergeCell ref="B124:C124"/>
    <mergeCell ref="B129:C129"/>
    <mergeCell ref="B134:C134"/>
    <mergeCell ref="B139:C139"/>
    <mergeCell ref="B144:C144"/>
    <mergeCell ref="B148:C148"/>
    <mergeCell ref="B153:C153"/>
    <mergeCell ref="A158:C158"/>
    <mergeCell ref="B159:C159"/>
    <mergeCell ref="A160:C160"/>
    <mergeCell ref="B161:C161"/>
    <mergeCell ref="B165:C165"/>
    <mergeCell ref="B169:C169"/>
    <mergeCell ref="B173:C173"/>
    <mergeCell ref="B177:C177"/>
    <mergeCell ref="B181:C181"/>
    <mergeCell ref="B185:C185"/>
    <mergeCell ref="B189:C189"/>
    <mergeCell ref="B193:C193"/>
    <mergeCell ref="B197:C197"/>
    <mergeCell ref="B202:C202"/>
    <mergeCell ref="B205:C205"/>
    <mergeCell ref="A208:C208"/>
    <mergeCell ref="A227:C227"/>
    <mergeCell ref="A228:C228"/>
    <mergeCell ref="B231:C231"/>
    <mergeCell ref="B234:C234"/>
    <mergeCell ref="B235:C235"/>
    <mergeCell ref="B236:C236"/>
    <mergeCell ref="B237:C237"/>
    <mergeCell ref="B238:C238"/>
    <mergeCell ref="B239:C239"/>
    <mergeCell ref="B240:C240"/>
    <mergeCell ref="A250:C250"/>
    <mergeCell ref="B252:C252"/>
    <mergeCell ref="A255:C255"/>
    <mergeCell ref="B256:C256"/>
    <mergeCell ref="B259:C259"/>
    <mergeCell ref="B260:C260"/>
    <mergeCell ref="A262:C262"/>
    <mergeCell ref="B265:C265"/>
    <mergeCell ref="A266:C266"/>
    <mergeCell ref="B268:C268"/>
    <mergeCell ref="B269:C269"/>
    <mergeCell ref="B270:C270"/>
    <mergeCell ref="A271:C271"/>
    <mergeCell ref="A282:C282"/>
    <mergeCell ref="B283:C283"/>
    <mergeCell ref="B285:C285"/>
    <mergeCell ref="A287:C287"/>
    <mergeCell ref="B289:C289"/>
    <mergeCell ref="B290:C290"/>
    <mergeCell ref="B291:C291"/>
    <mergeCell ref="A292:C292"/>
    <mergeCell ref="B293:C293"/>
    <mergeCell ref="B294:C294"/>
    <mergeCell ref="B298:C298"/>
    <mergeCell ref="B302:C302"/>
    <mergeCell ref="B303:C303"/>
    <mergeCell ref="A304:C304"/>
    <mergeCell ref="B305:C305"/>
    <mergeCell ref="B308:C308"/>
    <mergeCell ref="B311:C311"/>
    <mergeCell ref="B314:C314"/>
    <mergeCell ref="B319:C319"/>
    <mergeCell ref="B322:C322"/>
    <mergeCell ref="B327:C327"/>
    <mergeCell ref="B332:C332"/>
    <mergeCell ref="B337:C337"/>
    <mergeCell ref="B342:C342"/>
    <mergeCell ref="B347:C347"/>
    <mergeCell ref="B352:C352"/>
    <mergeCell ref="B393:C393"/>
    <mergeCell ref="B356:C356"/>
    <mergeCell ref="B361:C361"/>
    <mergeCell ref="A366:C366"/>
    <mergeCell ref="B367:C367"/>
    <mergeCell ref="A368:C368"/>
    <mergeCell ref="B369:C369"/>
    <mergeCell ref="B397:C397"/>
    <mergeCell ref="B401:C401"/>
    <mergeCell ref="B405:C405"/>
    <mergeCell ref="B410:C410"/>
    <mergeCell ref="B413:C413"/>
    <mergeCell ref="B373:C373"/>
    <mergeCell ref="B377:C377"/>
    <mergeCell ref="B381:C381"/>
    <mergeCell ref="B385:C385"/>
    <mergeCell ref="B389:C389"/>
  </mergeCells>
  <pageMargins left="0.7" right="0.7" top="0.75" bottom="0.75" header="0.3" footer="0.3"/>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70CE-9596-42AB-9DD5-49A221B8CA2A}">
  <sheetPr filterMode="1"/>
  <dimension ref="A1:M330"/>
  <sheetViews>
    <sheetView tabSelected="1" topLeftCell="A10" zoomScale="79" zoomScaleNormal="79" zoomScaleSheetLayoutView="75" workbookViewId="0">
      <selection activeCell="G330" sqref="G330"/>
    </sheetView>
  </sheetViews>
  <sheetFormatPr defaultColWidth="8.88671875" defaultRowHeight="18" x14ac:dyDescent="0.35"/>
  <cols>
    <col min="1" max="1" width="7.33203125" style="738" customWidth="1"/>
    <col min="2" max="2" width="6.5546875" style="738" customWidth="1"/>
    <col min="3" max="3" width="72.109375" style="738" customWidth="1"/>
    <col min="4" max="4" width="15.109375" style="738" customWidth="1"/>
    <col min="5" max="5" width="10.44140625" style="739" customWidth="1"/>
    <col min="6" max="6" width="17.88671875" style="739" customWidth="1"/>
    <col min="7" max="7" width="9.44140625" style="739" customWidth="1"/>
    <col min="8" max="8" width="9.88671875" style="739" customWidth="1"/>
    <col min="9" max="9" width="10.6640625" style="739" customWidth="1"/>
    <col min="10" max="10" width="11.109375" style="739" customWidth="1"/>
    <col min="11" max="11" width="10.6640625" style="739" customWidth="1"/>
    <col min="12" max="12" width="11" style="739" customWidth="1"/>
    <col min="13" max="13" width="10.6640625" style="739" customWidth="1"/>
    <col min="14" max="16384" width="8.88671875" style="738"/>
  </cols>
  <sheetData>
    <row r="1" spans="1:13" x14ac:dyDescent="0.35">
      <c r="A1" s="824" t="s">
        <v>1344</v>
      </c>
      <c r="B1" s="824"/>
      <c r="C1" s="824"/>
      <c r="D1" s="822"/>
      <c r="L1" s="738" t="s">
        <v>1259</v>
      </c>
    </row>
    <row r="2" spans="1:13" x14ac:dyDescent="0.35">
      <c r="A2" s="737" t="s">
        <v>1227</v>
      </c>
      <c r="C2" s="745"/>
      <c r="D2" s="822"/>
    </row>
    <row r="3" spans="1:13" x14ac:dyDescent="0.35">
      <c r="A3" s="824" t="s">
        <v>0</v>
      </c>
      <c r="C3" s="823"/>
      <c r="D3" s="822"/>
    </row>
    <row r="4" spans="1:13" x14ac:dyDescent="0.35">
      <c r="A4" s="824"/>
      <c r="C4" s="823"/>
      <c r="D4" s="822"/>
    </row>
    <row r="5" spans="1:13" x14ac:dyDescent="0.35">
      <c r="A5" s="1331" t="s">
        <v>1</v>
      </c>
      <c r="B5" s="1331"/>
      <c r="C5" s="1331"/>
      <c r="D5" s="1331"/>
      <c r="E5" s="1331"/>
      <c r="F5" s="1331"/>
      <c r="G5" s="1331"/>
      <c r="H5" s="1331"/>
      <c r="I5" s="1331"/>
    </row>
    <row r="6" spans="1:13" ht="18.600000000000001" thickBot="1" x14ac:dyDescent="0.4">
      <c r="A6" s="1332" t="s">
        <v>1262</v>
      </c>
      <c r="B6" s="1332"/>
      <c r="C6" s="1332"/>
      <c r="D6" s="1332"/>
      <c r="E6" s="1332"/>
      <c r="F6" s="1332"/>
      <c r="G6" s="1332"/>
      <c r="H6" s="1332"/>
      <c r="I6" s="1332"/>
    </row>
    <row r="7" spans="1:13" x14ac:dyDescent="0.35">
      <c r="A7" s="1337" t="s">
        <v>6</v>
      </c>
      <c r="B7" s="1338"/>
      <c r="C7" s="1339"/>
      <c r="D7" s="1333" t="s">
        <v>7</v>
      </c>
      <c r="E7" s="1335" t="s">
        <v>1260</v>
      </c>
      <c r="F7" s="1335"/>
      <c r="G7" s="1336"/>
      <c r="H7" s="1336"/>
      <c r="I7" s="1336"/>
      <c r="J7" s="1336"/>
      <c r="K7" s="1352" t="s">
        <v>1226</v>
      </c>
      <c r="L7" s="1352"/>
      <c r="M7" s="1353"/>
    </row>
    <row r="8" spans="1:13" x14ac:dyDescent="0.35">
      <c r="A8" s="1340"/>
      <c r="B8" s="1341"/>
      <c r="C8" s="1342"/>
      <c r="D8" s="1334"/>
      <c r="E8" s="1344" t="s">
        <v>493</v>
      </c>
      <c r="F8" s="1344"/>
      <c r="G8" s="1345" t="s">
        <v>494</v>
      </c>
      <c r="H8" s="1345"/>
      <c r="I8" s="1345"/>
      <c r="J8" s="1346"/>
      <c r="K8" s="1354">
        <v>2023</v>
      </c>
      <c r="L8" s="1354">
        <v>2024</v>
      </c>
      <c r="M8" s="1356">
        <v>2025</v>
      </c>
    </row>
    <row r="9" spans="1:13" ht="90.6" thickBot="1" x14ac:dyDescent="0.4">
      <c r="A9" s="1340"/>
      <c r="B9" s="1343"/>
      <c r="C9" s="1342"/>
      <c r="D9" s="1334"/>
      <c r="E9" s="1000" t="s">
        <v>495</v>
      </c>
      <c r="F9" s="1001" t="s">
        <v>496</v>
      </c>
      <c r="G9" s="1001" t="s">
        <v>497</v>
      </c>
      <c r="H9" s="1001" t="s">
        <v>498</v>
      </c>
      <c r="I9" s="1001" t="s">
        <v>499</v>
      </c>
      <c r="J9" s="1002" t="s">
        <v>500</v>
      </c>
      <c r="K9" s="1355"/>
      <c r="L9" s="1355"/>
      <c r="M9" s="1357"/>
    </row>
    <row r="10" spans="1:13" ht="55.2" customHeight="1" thickBot="1" x14ac:dyDescent="0.4">
      <c r="A10" s="1325" t="s">
        <v>1258</v>
      </c>
      <c r="B10" s="1326"/>
      <c r="C10" s="1326"/>
      <c r="D10" s="1031" t="s">
        <v>249</v>
      </c>
      <c r="E10" s="1032">
        <f>E11+E17+E24+E74+E90</f>
        <v>3696</v>
      </c>
      <c r="F10" s="1032">
        <f t="shared" ref="F10:M10" si="0">F11+F17+F24+F74+F90</f>
        <v>0</v>
      </c>
      <c r="G10" s="1032">
        <f t="shared" si="0"/>
        <v>701</v>
      </c>
      <c r="H10" s="1032">
        <f t="shared" si="0"/>
        <v>1705</v>
      </c>
      <c r="I10" s="1032">
        <f t="shared" si="0"/>
        <v>681</v>
      </c>
      <c r="J10" s="1032">
        <f t="shared" si="0"/>
        <v>609</v>
      </c>
      <c r="K10" s="1032">
        <f t="shared" si="0"/>
        <v>5969.4</v>
      </c>
      <c r="L10" s="1032">
        <f t="shared" si="0"/>
        <v>6044.7800000000007</v>
      </c>
      <c r="M10" s="1033">
        <f t="shared" si="0"/>
        <v>6340.8690000000006</v>
      </c>
    </row>
    <row r="11" spans="1:13" hidden="1" x14ac:dyDescent="0.35">
      <c r="A11" s="1314" t="s">
        <v>1254</v>
      </c>
      <c r="B11" s="1315"/>
      <c r="C11" s="1315"/>
      <c r="D11" s="821" t="s">
        <v>251</v>
      </c>
      <c r="E11" s="817">
        <f>G11+H11+I11+J11</f>
        <v>0</v>
      </c>
      <c r="F11" s="817">
        <f t="shared" ref="F11:M11" si="1">F12+F16</f>
        <v>0</v>
      </c>
      <c r="G11" s="817">
        <f t="shared" si="1"/>
        <v>0</v>
      </c>
      <c r="H11" s="817">
        <f t="shared" si="1"/>
        <v>0</v>
      </c>
      <c r="I11" s="817">
        <f t="shared" si="1"/>
        <v>0</v>
      </c>
      <c r="J11" s="817">
        <f t="shared" si="1"/>
        <v>0</v>
      </c>
      <c r="K11" s="817">
        <f t="shared" si="1"/>
        <v>0</v>
      </c>
      <c r="L11" s="817">
        <f t="shared" si="1"/>
        <v>0</v>
      </c>
      <c r="M11" s="820">
        <f t="shared" si="1"/>
        <v>0</v>
      </c>
    </row>
    <row r="12" spans="1:13" ht="18.600000000000001" hidden="1" customHeight="1" x14ac:dyDescent="0.35">
      <c r="A12" s="778" t="s">
        <v>252</v>
      </c>
      <c r="B12" s="799"/>
      <c r="C12" s="795"/>
      <c r="D12" s="798" t="s">
        <v>253</v>
      </c>
      <c r="E12" s="817">
        <f>G12+H12+I12+J12</f>
        <v>0</v>
      </c>
      <c r="F12" s="753">
        <f t="shared" ref="F12:M12" si="2">F14+F15</f>
        <v>0</v>
      </c>
      <c r="G12" s="753">
        <f t="shared" si="2"/>
        <v>0</v>
      </c>
      <c r="H12" s="753">
        <f t="shared" si="2"/>
        <v>0</v>
      </c>
      <c r="I12" s="753">
        <f t="shared" si="2"/>
        <v>0</v>
      </c>
      <c r="J12" s="753">
        <f t="shared" si="2"/>
        <v>0</v>
      </c>
      <c r="K12" s="753">
        <f t="shared" si="2"/>
        <v>0</v>
      </c>
      <c r="L12" s="753">
        <f t="shared" si="2"/>
        <v>0</v>
      </c>
      <c r="M12" s="752">
        <f t="shared" si="2"/>
        <v>0</v>
      </c>
    </row>
    <row r="13" spans="1:13" hidden="1" x14ac:dyDescent="0.35">
      <c r="A13" s="767" t="s">
        <v>254</v>
      </c>
      <c r="B13" s="766"/>
      <c r="C13" s="766"/>
      <c r="D13" s="754"/>
      <c r="E13" s="817"/>
      <c r="F13" s="753"/>
      <c r="G13" s="753"/>
      <c r="H13" s="753"/>
      <c r="I13" s="753"/>
      <c r="J13" s="753"/>
      <c r="K13" s="753"/>
      <c r="L13" s="753"/>
      <c r="M13" s="752"/>
    </row>
    <row r="14" spans="1:13" hidden="1" x14ac:dyDescent="0.35">
      <c r="A14" s="765"/>
      <c r="B14" s="755" t="s">
        <v>255</v>
      </c>
      <c r="C14" s="795"/>
      <c r="D14" s="791" t="s">
        <v>256</v>
      </c>
      <c r="E14" s="817">
        <f>G14+H14+I14+J14</f>
        <v>0</v>
      </c>
      <c r="F14" s="753">
        <f t="shared" ref="F14:M15" si="3">F119+F226</f>
        <v>0</v>
      </c>
      <c r="G14" s="753">
        <f t="shared" si="3"/>
        <v>0</v>
      </c>
      <c r="H14" s="753">
        <f t="shared" si="3"/>
        <v>0</v>
      </c>
      <c r="I14" s="753">
        <f t="shared" si="3"/>
        <v>0</v>
      </c>
      <c r="J14" s="753">
        <f t="shared" si="3"/>
        <v>0</v>
      </c>
      <c r="K14" s="753">
        <f t="shared" si="3"/>
        <v>0</v>
      </c>
      <c r="L14" s="753">
        <f t="shared" si="3"/>
        <v>0</v>
      </c>
      <c r="M14" s="752">
        <f t="shared" si="3"/>
        <v>0</v>
      </c>
    </row>
    <row r="15" spans="1:13" hidden="1" x14ac:dyDescent="0.35">
      <c r="A15" s="765"/>
      <c r="B15" s="755" t="s">
        <v>257</v>
      </c>
      <c r="C15" s="795"/>
      <c r="D15" s="791" t="s">
        <v>258</v>
      </c>
      <c r="E15" s="817">
        <f>G15+H15+I15+J15</f>
        <v>0</v>
      </c>
      <c r="F15" s="753">
        <f t="shared" si="3"/>
        <v>0</v>
      </c>
      <c r="G15" s="753">
        <f t="shared" si="3"/>
        <v>0</v>
      </c>
      <c r="H15" s="753">
        <f t="shared" si="3"/>
        <v>0</v>
      </c>
      <c r="I15" s="753">
        <f t="shared" si="3"/>
        <v>0</v>
      </c>
      <c r="J15" s="753">
        <f t="shared" si="3"/>
        <v>0</v>
      </c>
      <c r="K15" s="753">
        <f t="shared" si="3"/>
        <v>0</v>
      </c>
      <c r="L15" s="753">
        <f t="shared" si="3"/>
        <v>0</v>
      </c>
      <c r="M15" s="752">
        <f t="shared" si="3"/>
        <v>0</v>
      </c>
    </row>
    <row r="16" spans="1:13" hidden="1" x14ac:dyDescent="0.35">
      <c r="A16" s="764" t="s">
        <v>259</v>
      </c>
      <c r="B16" s="816"/>
      <c r="C16" s="816"/>
      <c r="D16" s="815" t="s">
        <v>260</v>
      </c>
      <c r="E16" s="817">
        <f>G16+H16+I16+J16</f>
        <v>0</v>
      </c>
      <c r="F16" s="753">
        <f t="shared" ref="F16:M16" si="4">F121</f>
        <v>0</v>
      </c>
      <c r="G16" s="753">
        <f t="shared" si="4"/>
        <v>0</v>
      </c>
      <c r="H16" s="753">
        <f t="shared" si="4"/>
        <v>0</v>
      </c>
      <c r="I16" s="753">
        <f t="shared" si="4"/>
        <v>0</v>
      </c>
      <c r="J16" s="753">
        <f t="shared" si="4"/>
        <v>0</v>
      </c>
      <c r="K16" s="753">
        <f t="shared" si="4"/>
        <v>0</v>
      </c>
      <c r="L16" s="753">
        <f t="shared" si="4"/>
        <v>0</v>
      </c>
      <c r="M16" s="752">
        <f t="shared" si="4"/>
        <v>0</v>
      </c>
    </row>
    <row r="17" spans="1:13" ht="42.75" hidden="1" customHeight="1" x14ac:dyDescent="0.35">
      <c r="A17" s="1316" t="s">
        <v>261</v>
      </c>
      <c r="B17" s="1317"/>
      <c r="C17" s="1317"/>
      <c r="D17" s="815" t="s">
        <v>262</v>
      </c>
      <c r="E17" s="817">
        <f>G17+H17+I17+J17</f>
        <v>0</v>
      </c>
      <c r="F17" s="753">
        <f t="shared" ref="F17:M17" si="5">F18</f>
        <v>0</v>
      </c>
      <c r="G17" s="753">
        <f t="shared" si="5"/>
        <v>0</v>
      </c>
      <c r="H17" s="753">
        <f t="shared" si="5"/>
        <v>0</v>
      </c>
      <c r="I17" s="753">
        <f t="shared" si="5"/>
        <v>0</v>
      </c>
      <c r="J17" s="753">
        <f t="shared" si="5"/>
        <v>0</v>
      </c>
      <c r="K17" s="753">
        <f t="shared" si="5"/>
        <v>0</v>
      </c>
      <c r="L17" s="753">
        <f t="shared" si="5"/>
        <v>0</v>
      </c>
      <c r="M17" s="752">
        <f t="shared" si="5"/>
        <v>0</v>
      </c>
    </row>
    <row r="18" spans="1:13" ht="38.25" hidden="1" customHeight="1" x14ac:dyDescent="0.35">
      <c r="A18" s="1327" t="s">
        <v>1257</v>
      </c>
      <c r="B18" s="1328"/>
      <c r="C18" s="1328"/>
      <c r="D18" s="794" t="s">
        <v>264</v>
      </c>
      <c r="E18" s="819">
        <f>G18+H18+I18+J18</f>
        <v>0</v>
      </c>
      <c r="F18" s="753">
        <f t="shared" ref="F18:M18" si="6">F20+F22+F23</f>
        <v>0</v>
      </c>
      <c r="G18" s="753">
        <f t="shared" si="6"/>
        <v>0</v>
      </c>
      <c r="H18" s="753">
        <f t="shared" si="6"/>
        <v>0</v>
      </c>
      <c r="I18" s="753">
        <f t="shared" si="6"/>
        <v>0</v>
      </c>
      <c r="J18" s="753">
        <f t="shared" si="6"/>
        <v>0</v>
      </c>
      <c r="K18" s="753">
        <f t="shared" si="6"/>
        <v>0</v>
      </c>
      <c r="L18" s="753">
        <f t="shared" si="6"/>
        <v>0</v>
      </c>
      <c r="M18" s="752">
        <f t="shared" si="6"/>
        <v>0</v>
      </c>
    </row>
    <row r="19" spans="1:13" hidden="1" x14ac:dyDescent="0.35">
      <c r="A19" s="767" t="s">
        <v>254</v>
      </c>
      <c r="B19" s="766"/>
      <c r="C19" s="766"/>
      <c r="D19" s="754"/>
      <c r="E19" s="817"/>
      <c r="F19" s="753"/>
      <c r="G19" s="753"/>
      <c r="H19" s="753"/>
      <c r="I19" s="753"/>
      <c r="J19" s="753"/>
      <c r="K19" s="753"/>
      <c r="L19" s="753"/>
      <c r="M19" s="752"/>
    </row>
    <row r="20" spans="1:13" ht="18.600000000000001" hidden="1" customHeight="1" x14ac:dyDescent="0.35">
      <c r="A20" s="785"/>
      <c r="B20" s="796" t="s">
        <v>265</v>
      </c>
      <c r="C20" s="795"/>
      <c r="D20" s="754" t="s">
        <v>266</v>
      </c>
      <c r="E20" s="817">
        <f t="shared" ref="E20:E25" si="7">G20+H20+I20+J20</f>
        <v>0</v>
      </c>
      <c r="F20" s="753">
        <f t="shared" ref="F20:M20" si="8">F21</f>
        <v>0</v>
      </c>
      <c r="G20" s="753">
        <f t="shared" si="8"/>
        <v>0</v>
      </c>
      <c r="H20" s="753">
        <f t="shared" si="8"/>
        <v>0</v>
      </c>
      <c r="I20" s="753">
        <f t="shared" si="8"/>
        <v>0</v>
      </c>
      <c r="J20" s="753">
        <f t="shared" si="8"/>
        <v>0</v>
      </c>
      <c r="K20" s="753">
        <f t="shared" si="8"/>
        <v>0</v>
      </c>
      <c r="L20" s="753">
        <f t="shared" si="8"/>
        <v>0</v>
      </c>
      <c r="M20" s="752">
        <f t="shared" si="8"/>
        <v>0</v>
      </c>
    </row>
    <row r="21" spans="1:13" ht="18.600000000000001" hidden="1" customHeight="1" x14ac:dyDescent="0.35">
      <c r="A21" s="785"/>
      <c r="B21" s="796"/>
      <c r="C21" s="769" t="s">
        <v>267</v>
      </c>
      <c r="D21" s="754" t="s">
        <v>268</v>
      </c>
      <c r="E21" s="817">
        <f t="shared" si="7"/>
        <v>0</v>
      </c>
      <c r="F21" s="753">
        <f t="shared" ref="F21:M23" si="9">F126+F232</f>
        <v>0</v>
      </c>
      <c r="G21" s="753">
        <f t="shared" si="9"/>
        <v>0</v>
      </c>
      <c r="H21" s="753">
        <f t="shared" si="9"/>
        <v>0</v>
      </c>
      <c r="I21" s="753">
        <f t="shared" si="9"/>
        <v>0</v>
      </c>
      <c r="J21" s="753">
        <f t="shared" si="9"/>
        <v>0</v>
      </c>
      <c r="K21" s="753">
        <f t="shared" si="9"/>
        <v>0</v>
      </c>
      <c r="L21" s="753">
        <f t="shared" si="9"/>
        <v>0</v>
      </c>
      <c r="M21" s="752">
        <f t="shared" si="9"/>
        <v>0</v>
      </c>
    </row>
    <row r="22" spans="1:13" ht="18.600000000000001" hidden="1" customHeight="1" x14ac:dyDescent="0.35">
      <c r="A22" s="785"/>
      <c r="B22" s="1320" t="s">
        <v>269</v>
      </c>
      <c r="C22" s="1320"/>
      <c r="D22" s="754" t="s">
        <v>270</v>
      </c>
      <c r="E22" s="817">
        <f t="shared" si="7"/>
        <v>0</v>
      </c>
      <c r="F22" s="753">
        <f t="shared" si="9"/>
        <v>0</v>
      </c>
      <c r="G22" s="753">
        <f t="shared" si="9"/>
        <v>0</v>
      </c>
      <c r="H22" s="753">
        <f t="shared" si="9"/>
        <v>0</v>
      </c>
      <c r="I22" s="753">
        <f t="shared" si="9"/>
        <v>0</v>
      </c>
      <c r="J22" s="753">
        <f t="shared" si="9"/>
        <v>0</v>
      </c>
      <c r="K22" s="753">
        <f t="shared" si="9"/>
        <v>0</v>
      </c>
      <c r="L22" s="753">
        <f t="shared" si="9"/>
        <v>0</v>
      </c>
      <c r="M22" s="752">
        <f t="shared" si="9"/>
        <v>0</v>
      </c>
    </row>
    <row r="23" spans="1:13" ht="18.600000000000001" hidden="1" customHeight="1" x14ac:dyDescent="0.35">
      <c r="A23" s="1003"/>
      <c r="B23" s="1004" t="s">
        <v>271</v>
      </c>
      <c r="C23" s="1005"/>
      <c r="D23" s="1006" t="s">
        <v>272</v>
      </c>
      <c r="E23" s="1007">
        <f t="shared" si="7"/>
        <v>0</v>
      </c>
      <c r="F23" s="1008">
        <f t="shared" si="9"/>
        <v>0</v>
      </c>
      <c r="G23" s="1008">
        <f t="shared" si="9"/>
        <v>0</v>
      </c>
      <c r="H23" s="1008">
        <f t="shared" si="9"/>
        <v>0</v>
      </c>
      <c r="I23" s="1008">
        <f t="shared" si="9"/>
        <v>0</v>
      </c>
      <c r="J23" s="1008">
        <f t="shared" si="9"/>
        <v>0</v>
      </c>
      <c r="K23" s="1008">
        <f t="shared" si="9"/>
        <v>0</v>
      </c>
      <c r="L23" s="1008">
        <f t="shared" si="9"/>
        <v>0</v>
      </c>
      <c r="M23" s="1009">
        <f t="shared" si="9"/>
        <v>0</v>
      </c>
    </row>
    <row r="24" spans="1:13" ht="40.200000000000003" customHeight="1" thickBot="1" x14ac:dyDescent="0.4">
      <c r="A24" s="1309" t="s">
        <v>273</v>
      </c>
      <c r="B24" s="1310"/>
      <c r="C24" s="1310"/>
      <c r="D24" s="1034" t="s">
        <v>274</v>
      </c>
      <c r="E24" s="1035">
        <f t="shared" si="7"/>
        <v>3696</v>
      </c>
      <c r="F24" s="1035">
        <f t="shared" ref="F24:M24" si="10">F25+F41+F49+F66</f>
        <v>0</v>
      </c>
      <c r="G24" s="1035">
        <f>G25+G41+G49+G66</f>
        <v>701</v>
      </c>
      <c r="H24" s="1035">
        <f t="shared" si="10"/>
        <v>1705</v>
      </c>
      <c r="I24" s="1035">
        <f t="shared" si="10"/>
        <v>681</v>
      </c>
      <c r="J24" s="1035">
        <f t="shared" si="10"/>
        <v>609</v>
      </c>
      <c r="K24" s="1035">
        <f t="shared" si="10"/>
        <v>5969.4</v>
      </c>
      <c r="L24" s="1035">
        <f t="shared" si="10"/>
        <v>6044.7800000000007</v>
      </c>
      <c r="M24" s="1036">
        <f t="shared" si="10"/>
        <v>6340.8690000000006</v>
      </c>
    </row>
    <row r="25" spans="1:13" ht="38.25" hidden="1" customHeight="1" x14ac:dyDescent="0.35">
      <c r="A25" s="1329" t="s">
        <v>1253</v>
      </c>
      <c r="B25" s="1330"/>
      <c r="C25" s="1330"/>
      <c r="D25" s="1019" t="s">
        <v>276</v>
      </c>
      <c r="E25" s="819">
        <f t="shared" si="7"/>
        <v>0</v>
      </c>
      <c r="F25" s="817">
        <f t="shared" ref="F25:M25" si="11">F27+F30+F34+F35+F37+F40</f>
        <v>0</v>
      </c>
      <c r="G25" s="817">
        <f t="shared" si="11"/>
        <v>0</v>
      </c>
      <c r="H25" s="817">
        <f t="shared" si="11"/>
        <v>0</v>
      </c>
      <c r="I25" s="817">
        <f t="shared" si="11"/>
        <v>0</v>
      </c>
      <c r="J25" s="817">
        <f t="shared" si="11"/>
        <v>0</v>
      </c>
      <c r="K25" s="817">
        <f t="shared" si="11"/>
        <v>0</v>
      </c>
      <c r="L25" s="817">
        <f t="shared" si="11"/>
        <v>0</v>
      </c>
      <c r="M25" s="820">
        <f t="shared" si="11"/>
        <v>0</v>
      </c>
    </row>
    <row r="26" spans="1:13" hidden="1" x14ac:dyDescent="0.35">
      <c r="A26" s="767" t="s">
        <v>254</v>
      </c>
      <c r="B26" s="766"/>
      <c r="C26" s="766"/>
      <c r="D26" s="788"/>
      <c r="E26" s="817"/>
      <c r="F26" s="753"/>
      <c r="G26" s="753"/>
      <c r="H26" s="753"/>
      <c r="I26" s="753"/>
      <c r="J26" s="753"/>
      <c r="K26" s="753"/>
      <c r="L26" s="753"/>
      <c r="M26" s="752"/>
    </row>
    <row r="27" spans="1:13" hidden="1" x14ac:dyDescent="0.35">
      <c r="A27" s="785"/>
      <c r="B27" s="769" t="s">
        <v>277</v>
      </c>
      <c r="C27" s="780"/>
      <c r="D27" s="791" t="s">
        <v>278</v>
      </c>
      <c r="E27" s="817">
        <f t="shared" ref="E27:E41" si="12">G27+H27+I27+J27</f>
        <v>0</v>
      </c>
      <c r="F27" s="753">
        <f t="shared" ref="F27:M27" si="13">F28+F29</f>
        <v>0</v>
      </c>
      <c r="G27" s="753">
        <f t="shared" si="13"/>
        <v>0</v>
      </c>
      <c r="H27" s="753">
        <f t="shared" si="13"/>
        <v>0</v>
      </c>
      <c r="I27" s="753">
        <f t="shared" si="13"/>
        <v>0</v>
      </c>
      <c r="J27" s="753">
        <f t="shared" si="13"/>
        <v>0</v>
      </c>
      <c r="K27" s="753">
        <f t="shared" si="13"/>
        <v>0</v>
      </c>
      <c r="L27" s="753">
        <f t="shared" si="13"/>
        <v>0</v>
      </c>
      <c r="M27" s="752">
        <f t="shared" si="13"/>
        <v>0</v>
      </c>
    </row>
    <row r="28" spans="1:13" hidden="1" x14ac:dyDescent="0.35">
      <c r="A28" s="785"/>
      <c r="B28" s="769"/>
      <c r="C28" s="769" t="s">
        <v>279</v>
      </c>
      <c r="D28" s="791" t="s">
        <v>280</v>
      </c>
      <c r="E28" s="817">
        <f t="shared" si="12"/>
        <v>0</v>
      </c>
      <c r="F28" s="753">
        <f t="shared" ref="F28:M29" si="14">F133+F239</f>
        <v>0</v>
      </c>
      <c r="G28" s="753">
        <f t="shared" si="14"/>
        <v>0</v>
      </c>
      <c r="H28" s="753">
        <f t="shared" si="14"/>
        <v>0</v>
      </c>
      <c r="I28" s="753">
        <f t="shared" si="14"/>
        <v>0</v>
      </c>
      <c r="J28" s="753">
        <f t="shared" si="14"/>
        <v>0</v>
      </c>
      <c r="K28" s="753">
        <f t="shared" si="14"/>
        <v>0</v>
      </c>
      <c r="L28" s="753">
        <f t="shared" si="14"/>
        <v>0</v>
      </c>
      <c r="M28" s="752">
        <f t="shared" si="14"/>
        <v>0</v>
      </c>
    </row>
    <row r="29" spans="1:13" ht="18.600000000000001" hidden="1" customHeight="1" x14ac:dyDescent="0.35">
      <c r="A29" s="785"/>
      <c r="B29" s="769"/>
      <c r="C29" s="769" t="s">
        <v>281</v>
      </c>
      <c r="D29" s="791" t="s">
        <v>282</v>
      </c>
      <c r="E29" s="817">
        <f t="shared" si="12"/>
        <v>0</v>
      </c>
      <c r="F29" s="753">
        <f t="shared" si="14"/>
        <v>0</v>
      </c>
      <c r="G29" s="753">
        <f t="shared" si="14"/>
        <v>0</v>
      </c>
      <c r="H29" s="753">
        <f t="shared" si="14"/>
        <v>0</v>
      </c>
      <c r="I29" s="753">
        <f t="shared" si="14"/>
        <v>0</v>
      </c>
      <c r="J29" s="753">
        <f t="shared" si="14"/>
        <v>0</v>
      </c>
      <c r="K29" s="753">
        <f t="shared" si="14"/>
        <v>0</v>
      </c>
      <c r="L29" s="753">
        <f t="shared" si="14"/>
        <v>0</v>
      </c>
      <c r="M29" s="752">
        <f t="shared" si="14"/>
        <v>0</v>
      </c>
    </row>
    <row r="30" spans="1:13" ht="18.600000000000001" hidden="1" customHeight="1" x14ac:dyDescent="0.35">
      <c r="A30" s="785"/>
      <c r="B30" s="769" t="s">
        <v>283</v>
      </c>
      <c r="C30" s="771"/>
      <c r="D30" s="791" t="s">
        <v>284</v>
      </c>
      <c r="E30" s="817">
        <f t="shared" si="12"/>
        <v>0</v>
      </c>
      <c r="F30" s="753">
        <f t="shared" ref="F30:M30" si="15">F31+F32+F33</f>
        <v>0</v>
      </c>
      <c r="G30" s="753">
        <f t="shared" si="15"/>
        <v>0</v>
      </c>
      <c r="H30" s="753">
        <f t="shared" si="15"/>
        <v>0</v>
      </c>
      <c r="I30" s="753">
        <f t="shared" si="15"/>
        <v>0</v>
      </c>
      <c r="J30" s="753">
        <f t="shared" si="15"/>
        <v>0</v>
      </c>
      <c r="K30" s="753">
        <f t="shared" si="15"/>
        <v>0</v>
      </c>
      <c r="L30" s="753">
        <f t="shared" si="15"/>
        <v>0</v>
      </c>
      <c r="M30" s="752">
        <f t="shared" si="15"/>
        <v>0</v>
      </c>
    </row>
    <row r="31" spans="1:13" ht="18.600000000000001" hidden="1" customHeight="1" x14ac:dyDescent="0.35">
      <c r="A31" s="785"/>
      <c r="B31" s="769"/>
      <c r="C31" s="769" t="s">
        <v>285</v>
      </c>
      <c r="D31" s="791" t="s">
        <v>286</v>
      </c>
      <c r="E31" s="817">
        <f t="shared" si="12"/>
        <v>0</v>
      </c>
      <c r="F31" s="753">
        <f t="shared" ref="F31:M34" si="16">F136+F242</f>
        <v>0</v>
      </c>
      <c r="G31" s="753">
        <f t="shared" si="16"/>
        <v>0</v>
      </c>
      <c r="H31" s="753">
        <f t="shared" si="16"/>
        <v>0</v>
      </c>
      <c r="I31" s="753">
        <f t="shared" si="16"/>
        <v>0</v>
      </c>
      <c r="J31" s="753">
        <f t="shared" si="16"/>
        <v>0</v>
      </c>
      <c r="K31" s="753">
        <f t="shared" si="16"/>
        <v>0</v>
      </c>
      <c r="L31" s="753">
        <f t="shared" si="16"/>
        <v>0</v>
      </c>
      <c r="M31" s="752">
        <f t="shared" si="16"/>
        <v>0</v>
      </c>
    </row>
    <row r="32" spans="1:13" ht="18.600000000000001" hidden="1" customHeight="1" x14ac:dyDescent="0.35">
      <c r="A32" s="785"/>
      <c r="B32" s="769"/>
      <c r="C32" s="769" t="s">
        <v>287</v>
      </c>
      <c r="D32" s="791" t="s">
        <v>288</v>
      </c>
      <c r="E32" s="817">
        <f t="shared" si="12"/>
        <v>0</v>
      </c>
      <c r="F32" s="753">
        <f t="shared" si="16"/>
        <v>0</v>
      </c>
      <c r="G32" s="753">
        <f t="shared" si="16"/>
        <v>0</v>
      </c>
      <c r="H32" s="753">
        <f t="shared" si="16"/>
        <v>0</v>
      </c>
      <c r="I32" s="753">
        <f t="shared" si="16"/>
        <v>0</v>
      </c>
      <c r="J32" s="753">
        <f t="shared" si="16"/>
        <v>0</v>
      </c>
      <c r="K32" s="753">
        <f t="shared" si="16"/>
        <v>0</v>
      </c>
      <c r="L32" s="753">
        <f t="shared" si="16"/>
        <v>0</v>
      </c>
      <c r="M32" s="752">
        <f t="shared" si="16"/>
        <v>0</v>
      </c>
    </row>
    <row r="33" spans="1:13" ht="18.600000000000001" hidden="1" customHeight="1" x14ac:dyDescent="0.35">
      <c r="A33" s="785"/>
      <c r="B33" s="769"/>
      <c r="C33" s="755" t="s">
        <v>289</v>
      </c>
      <c r="D33" s="791" t="s">
        <v>290</v>
      </c>
      <c r="E33" s="817">
        <f t="shared" si="12"/>
        <v>0</v>
      </c>
      <c r="F33" s="753">
        <f t="shared" si="16"/>
        <v>0</v>
      </c>
      <c r="G33" s="753">
        <f t="shared" si="16"/>
        <v>0</v>
      </c>
      <c r="H33" s="753">
        <f t="shared" si="16"/>
        <v>0</v>
      </c>
      <c r="I33" s="753">
        <f t="shared" si="16"/>
        <v>0</v>
      </c>
      <c r="J33" s="753">
        <f t="shared" si="16"/>
        <v>0</v>
      </c>
      <c r="K33" s="753">
        <f t="shared" si="16"/>
        <v>0</v>
      </c>
      <c r="L33" s="753">
        <f t="shared" si="16"/>
        <v>0</v>
      </c>
      <c r="M33" s="752">
        <f t="shared" si="16"/>
        <v>0</v>
      </c>
    </row>
    <row r="34" spans="1:13" ht="18.600000000000001" hidden="1" customHeight="1" x14ac:dyDescent="0.35">
      <c r="A34" s="785"/>
      <c r="B34" s="769" t="s">
        <v>291</v>
      </c>
      <c r="C34" s="769"/>
      <c r="D34" s="791" t="s">
        <v>292</v>
      </c>
      <c r="E34" s="817">
        <f t="shared" si="12"/>
        <v>0</v>
      </c>
      <c r="F34" s="753">
        <f t="shared" si="16"/>
        <v>0</v>
      </c>
      <c r="G34" s="753">
        <f t="shared" si="16"/>
        <v>0</v>
      </c>
      <c r="H34" s="753">
        <f t="shared" si="16"/>
        <v>0</v>
      </c>
      <c r="I34" s="753">
        <f t="shared" si="16"/>
        <v>0</v>
      </c>
      <c r="J34" s="753">
        <f t="shared" si="16"/>
        <v>0</v>
      </c>
      <c r="K34" s="753">
        <f t="shared" si="16"/>
        <v>0</v>
      </c>
      <c r="L34" s="753">
        <f t="shared" si="16"/>
        <v>0</v>
      </c>
      <c r="M34" s="752">
        <f t="shared" si="16"/>
        <v>0</v>
      </c>
    </row>
    <row r="35" spans="1:13" ht="18.600000000000001" hidden="1" customHeight="1" x14ac:dyDescent="0.35">
      <c r="A35" s="785"/>
      <c r="B35" s="769" t="s">
        <v>293</v>
      </c>
      <c r="C35" s="780"/>
      <c r="D35" s="791" t="s">
        <v>294</v>
      </c>
      <c r="E35" s="817">
        <f t="shared" si="12"/>
        <v>0</v>
      </c>
      <c r="F35" s="753">
        <f t="shared" ref="F35:M35" si="17">F36</f>
        <v>0</v>
      </c>
      <c r="G35" s="753">
        <f t="shared" si="17"/>
        <v>0</v>
      </c>
      <c r="H35" s="753">
        <f t="shared" si="17"/>
        <v>0</v>
      </c>
      <c r="I35" s="753">
        <f t="shared" si="17"/>
        <v>0</v>
      </c>
      <c r="J35" s="753">
        <f t="shared" si="17"/>
        <v>0</v>
      </c>
      <c r="K35" s="753">
        <f t="shared" si="17"/>
        <v>0</v>
      </c>
      <c r="L35" s="753">
        <f t="shared" si="17"/>
        <v>0</v>
      </c>
      <c r="M35" s="752">
        <f t="shared" si="17"/>
        <v>0</v>
      </c>
    </row>
    <row r="36" spans="1:13" ht="18.600000000000001" hidden="1" customHeight="1" x14ac:dyDescent="0.35">
      <c r="A36" s="785"/>
      <c r="B36" s="769"/>
      <c r="C36" s="769" t="s">
        <v>295</v>
      </c>
      <c r="D36" s="791" t="s">
        <v>296</v>
      </c>
      <c r="E36" s="817">
        <f t="shared" si="12"/>
        <v>0</v>
      </c>
      <c r="F36" s="753">
        <f t="shared" ref="F36:M36" si="18">F141+F247</f>
        <v>0</v>
      </c>
      <c r="G36" s="753">
        <f t="shared" si="18"/>
        <v>0</v>
      </c>
      <c r="H36" s="753">
        <f t="shared" si="18"/>
        <v>0</v>
      </c>
      <c r="I36" s="753">
        <f t="shared" si="18"/>
        <v>0</v>
      </c>
      <c r="J36" s="753">
        <f t="shared" si="18"/>
        <v>0</v>
      </c>
      <c r="K36" s="753">
        <f t="shared" si="18"/>
        <v>0</v>
      </c>
      <c r="L36" s="753">
        <f t="shared" si="18"/>
        <v>0</v>
      </c>
      <c r="M36" s="752">
        <f t="shared" si="18"/>
        <v>0</v>
      </c>
    </row>
    <row r="37" spans="1:13" ht="18.600000000000001" hidden="1" customHeight="1" x14ac:dyDescent="0.35">
      <c r="A37" s="785"/>
      <c r="B37" s="769" t="s">
        <v>297</v>
      </c>
      <c r="C37" s="769"/>
      <c r="D37" s="791" t="s">
        <v>298</v>
      </c>
      <c r="E37" s="817">
        <f t="shared" si="12"/>
        <v>0</v>
      </c>
      <c r="F37" s="753">
        <f t="shared" ref="F37:M37" si="19">F38+F39</f>
        <v>0</v>
      </c>
      <c r="G37" s="753">
        <f t="shared" si="19"/>
        <v>0</v>
      </c>
      <c r="H37" s="753">
        <f t="shared" si="19"/>
        <v>0</v>
      </c>
      <c r="I37" s="753">
        <f t="shared" si="19"/>
        <v>0</v>
      </c>
      <c r="J37" s="753">
        <f t="shared" si="19"/>
        <v>0</v>
      </c>
      <c r="K37" s="753">
        <f t="shared" si="19"/>
        <v>0</v>
      </c>
      <c r="L37" s="753">
        <f t="shared" si="19"/>
        <v>0</v>
      </c>
      <c r="M37" s="752">
        <f t="shared" si="19"/>
        <v>0</v>
      </c>
    </row>
    <row r="38" spans="1:13" ht="18.600000000000001" hidden="1" customHeight="1" x14ac:dyDescent="0.35">
      <c r="A38" s="785"/>
      <c r="B38" s="769"/>
      <c r="C38" s="769" t="s">
        <v>299</v>
      </c>
      <c r="D38" s="791" t="s">
        <v>300</v>
      </c>
      <c r="E38" s="817">
        <f t="shared" si="12"/>
        <v>0</v>
      </c>
      <c r="F38" s="753">
        <f t="shared" ref="F38:M40" si="20">F143+F249</f>
        <v>0</v>
      </c>
      <c r="G38" s="753">
        <f t="shared" si="20"/>
        <v>0</v>
      </c>
      <c r="H38" s="753">
        <f t="shared" si="20"/>
        <v>0</v>
      </c>
      <c r="I38" s="753">
        <f t="shared" si="20"/>
        <v>0</v>
      </c>
      <c r="J38" s="753">
        <f t="shared" si="20"/>
        <v>0</v>
      </c>
      <c r="K38" s="753">
        <f t="shared" si="20"/>
        <v>0</v>
      </c>
      <c r="L38" s="753">
        <f t="shared" si="20"/>
        <v>0</v>
      </c>
      <c r="M38" s="752">
        <f t="shared" si="20"/>
        <v>0</v>
      </c>
    </row>
    <row r="39" spans="1:13" ht="18.600000000000001" hidden="1" customHeight="1" x14ac:dyDescent="0.35">
      <c r="A39" s="785"/>
      <c r="B39" s="769"/>
      <c r="C39" s="769" t="s">
        <v>301</v>
      </c>
      <c r="D39" s="791" t="s">
        <v>302</v>
      </c>
      <c r="E39" s="817">
        <f t="shared" si="12"/>
        <v>0</v>
      </c>
      <c r="F39" s="753">
        <f t="shared" si="20"/>
        <v>0</v>
      </c>
      <c r="G39" s="753">
        <f t="shared" si="20"/>
        <v>0</v>
      </c>
      <c r="H39" s="753">
        <f t="shared" si="20"/>
        <v>0</v>
      </c>
      <c r="I39" s="753">
        <f t="shared" si="20"/>
        <v>0</v>
      </c>
      <c r="J39" s="753">
        <f t="shared" si="20"/>
        <v>0</v>
      </c>
      <c r="K39" s="753">
        <f t="shared" si="20"/>
        <v>0</v>
      </c>
      <c r="L39" s="753">
        <f t="shared" si="20"/>
        <v>0</v>
      </c>
      <c r="M39" s="752">
        <f t="shared" si="20"/>
        <v>0</v>
      </c>
    </row>
    <row r="40" spans="1:13" ht="18.600000000000001" hidden="1" customHeight="1" x14ac:dyDescent="0.35">
      <c r="A40" s="785"/>
      <c r="B40" s="755" t="s">
        <v>303</v>
      </c>
      <c r="C40" s="755"/>
      <c r="D40" s="791" t="s">
        <v>304</v>
      </c>
      <c r="E40" s="817">
        <f t="shared" si="12"/>
        <v>0</v>
      </c>
      <c r="F40" s="753">
        <f t="shared" si="20"/>
        <v>0</v>
      </c>
      <c r="G40" s="753">
        <f t="shared" si="20"/>
        <v>0</v>
      </c>
      <c r="H40" s="753">
        <f t="shared" si="20"/>
        <v>0</v>
      </c>
      <c r="I40" s="753">
        <f t="shared" si="20"/>
        <v>0</v>
      </c>
      <c r="J40" s="753">
        <f t="shared" si="20"/>
        <v>0</v>
      </c>
      <c r="K40" s="753">
        <f t="shared" si="20"/>
        <v>0</v>
      </c>
      <c r="L40" s="753">
        <f t="shared" si="20"/>
        <v>0</v>
      </c>
      <c r="M40" s="752">
        <f t="shared" si="20"/>
        <v>0</v>
      </c>
    </row>
    <row r="41" spans="1:13" hidden="1" x14ac:dyDescent="0.35">
      <c r="A41" s="765" t="s">
        <v>305</v>
      </c>
      <c r="B41" s="755"/>
      <c r="C41" s="789"/>
      <c r="D41" s="790" t="s">
        <v>306</v>
      </c>
      <c r="E41" s="817">
        <f t="shared" si="12"/>
        <v>0</v>
      </c>
      <c r="F41" s="753">
        <f t="shared" ref="F41:M41" si="21">F43+F46+F47</f>
        <v>0</v>
      </c>
      <c r="G41" s="753">
        <f t="shared" si="21"/>
        <v>0</v>
      </c>
      <c r="H41" s="753">
        <f t="shared" si="21"/>
        <v>0</v>
      </c>
      <c r="I41" s="753">
        <f t="shared" si="21"/>
        <v>0</v>
      </c>
      <c r="J41" s="753">
        <f t="shared" si="21"/>
        <v>0</v>
      </c>
      <c r="K41" s="753">
        <f t="shared" si="21"/>
        <v>0</v>
      </c>
      <c r="L41" s="753">
        <f t="shared" si="21"/>
        <v>0</v>
      </c>
      <c r="M41" s="752">
        <f t="shared" si="21"/>
        <v>0</v>
      </c>
    </row>
    <row r="42" spans="1:13" hidden="1" x14ac:dyDescent="0.35">
      <c r="A42" s="767" t="s">
        <v>254</v>
      </c>
      <c r="B42" s="766"/>
      <c r="C42" s="766"/>
      <c r="D42" s="788"/>
      <c r="E42" s="817"/>
      <c r="F42" s="753"/>
      <c r="G42" s="753"/>
      <c r="H42" s="753"/>
      <c r="I42" s="753"/>
      <c r="J42" s="753"/>
      <c r="K42" s="753"/>
      <c r="L42" s="753"/>
      <c r="M42" s="752"/>
    </row>
    <row r="43" spans="1:13" ht="39" hidden="1" customHeight="1" x14ac:dyDescent="0.35">
      <c r="A43" s="767"/>
      <c r="B43" s="1302" t="s">
        <v>307</v>
      </c>
      <c r="C43" s="1302"/>
      <c r="D43" s="788" t="s">
        <v>308</v>
      </c>
      <c r="E43" s="817">
        <f t="shared" ref="E43:E49" si="22">G43+H43+I43+J43</f>
        <v>0</v>
      </c>
      <c r="F43" s="753">
        <f t="shared" ref="F43:M43" si="23">F44+F45</f>
        <v>0</v>
      </c>
      <c r="G43" s="753">
        <f t="shared" si="23"/>
        <v>0</v>
      </c>
      <c r="H43" s="753">
        <f t="shared" si="23"/>
        <v>0</v>
      </c>
      <c r="I43" s="753">
        <f t="shared" si="23"/>
        <v>0</v>
      </c>
      <c r="J43" s="753">
        <f t="shared" si="23"/>
        <v>0</v>
      </c>
      <c r="K43" s="753">
        <f t="shared" si="23"/>
        <v>0</v>
      </c>
      <c r="L43" s="753">
        <f t="shared" si="23"/>
        <v>0</v>
      </c>
      <c r="M43" s="752">
        <f t="shared" si="23"/>
        <v>0</v>
      </c>
    </row>
    <row r="44" spans="1:13" hidden="1" x14ac:dyDescent="0.35">
      <c r="A44" s="767"/>
      <c r="B44" s="766"/>
      <c r="C44" s="755" t="s">
        <v>309</v>
      </c>
      <c r="D44" s="788" t="s">
        <v>310</v>
      </c>
      <c r="E44" s="817">
        <f t="shared" si="22"/>
        <v>0</v>
      </c>
      <c r="F44" s="753">
        <f t="shared" ref="F44:M46" si="24">F149+F255</f>
        <v>0</v>
      </c>
      <c r="G44" s="753">
        <f t="shared" si="24"/>
        <v>0</v>
      </c>
      <c r="H44" s="753">
        <f t="shared" si="24"/>
        <v>0</v>
      </c>
      <c r="I44" s="753">
        <f t="shared" si="24"/>
        <v>0</v>
      </c>
      <c r="J44" s="753">
        <f t="shared" si="24"/>
        <v>0</v>
      </c>
      <c r="K44" s="753">
        <f t="shared" si="24"/>
        <v>0</v>
      </c>
      <c r="L44" s="753">
        <f t="shared" si="24"/>
        <v>0</v>
      </c>
      <c r="M44" s="752">
        <f t="shared" si="24"/>
        <v>0</v>
      </c>
    </row>
    <row r="45" spans="1:13" hidden="1" x14ac:dyDescent="0.35">
      <c r="A45" s="767"/>
      <c r="B45" s="766"/>
      <c r="C45" s="755" t="s">
        <v>311</v>
      </c>
      <c r="D45" s="788" t="s">
        <v>312</v>
      </c>
      <c r="E45" s="817">
        <f t="shared" si="22"/>
        <v>0</v>
      </c>
      <c r="F45" s="753">
        <f t="shared" si="24"/>
        <v>0</v>
      </c>
      <c r="G45" s="753">
        <f t="shared" si="24"/>
        <v>0</v>
      </c>
      <c r="H45" s="753">
        <f t="shared" si="24"/>
        <v>0</v>
      </c>
      <c r="I45" s="753">
        <f t="shared" si="24"/>
        <v>0</v>
      </c>
      <c r="J45" s="753">
        <f t="shared" si="24"/>
        <v>0</v>
      </c>
      <c r="K45" s="753">
        <f t="shared" si="24"/>
        <v>0</v>
      </c>
      <c r="L45" s="753">
        <f t="shared" si="24"/>
        <v>0</v>
      </c>
      <c r="M45" s="752">
        <f t="shared" si="24"/>
        <v>0</v>
      </c>
    </row>
    <row r="46" spans="1:13" hidden="1" x14ac:dyDescent="0.35">
      <c r="A46" s="767"/>
      <c r="B46" s="754" t="s">
        <v>313</v>
      </c>
      <c r="C46" s="755"/>
      <c r="D46" s="788" t="s">
        <v>314</v>
      </c>
      <c r="E46" s="817">
        <f t="shared" si="22"/>
        <v>0</v>
      </c>
      <c r="F46" s="753">
        <f t="shared" si="24"/>
        <v>0</v>
      </c>
      <c r="G46" s="753">
        <f t="shared" si="24"/>
        <v>0</v>
      </c>
      <c r="H46" s="753">
        <f t="shared" si="24"/>
        <v>0</v>
      </c>
      <c r="I46" s="753">
        <f t="shared" si="24"/>
        <v>0</v>
      </c>
      <c r="J46" s="753">
        <f t="shared" si="24"/>
        <v>0</v>
      </c>
      <c r="K46" s="753">
        <f t="shared" si="24"/>
        <v>0</v>
      </c>
      <c r="L46" s="753">
        <f t="shared" si="24"/>
        <v>0</v>
      </c>
      <c r="M46" s="752">
        <f t="shared" si="24"/>
        <v>0</v>
      </c>
    </row>
    <row r="47" spans="1:13" hidden="1" x14ac:dyDescent="0.35">
      <c r="A47" s="785"/>
      <c r="B47" s="769" t="s">
        <v>315</v>
      </c>
      <c r="C47" s="769"/>
      <c r="D47" s="788" t="s">
        <v>316</v>
      </c>
      <c r="E47" s="817">
        <f t="shared" si="22"/>
        <v>0</v>
      </c>
      <c r="F47" s="753">
        <f t="shared" ref="F47:M47" si="25">F48</f>
        <v>0</v>
      </c>
      <c r="G47" s="753">
        <f t="shared" si="25"/>
        <v>0</v>
      </c>
      <c r="H47" s="753">
        <f t="shared" si="25"/>
        <v>0</v>
      </c>
      <c r="I47" s="753">
        <f t="shared" si="25"/>
        <v>0</v>
      </c>
      <c r="J47" s="753">
        <f t="shared" si="25"/>
        <v>0</v>
      </c>
      <c r="K47" s="753">
        <f t="shared" si="25"/>
        <v>0</v>
      </c>
      <c r="L47" s="753">
        <f t="shared" si="25"/>
        <v>0</v>
      </c>
      <c r="M47" s="752">
        <f t="shared" si="25"/>
        <v>0</v>
      </c>
    </row>
    <row r="48" spans="1:13" hidden="1" x14ac:dyDescent="0.35">
      <c r="A48" s="785"/>
      <c r="B48" s="769"/>
      <c r="C48" s="755" t="s">
        <v>317</v>
      </c>
      <c r="D48" s="788" t="s">
        <v>318</v>
      </c>
      <c r="E48" s="817">
        <f t="shared" si="22"/>
        <v>0</v>
      </c>
      <c r="F48" s="753">
        <f t="shared" ref="F48:M48" si="26">F153+F259</f>
        <v>0</v>
      </c>
      <c r="G48" s="753">
        <f t="shared" si="26"/>
        <v>0</v>
      </c>
      <c r="H48" s="753">
        <f t="shared" si="26"/>
        <v>0</v>
      </c>
      <c r="I48" s="753">
        <f t="shared" si="26"/>
        <v>0</v>
      </c>
      <c r="J48" s="753">
        <f t="shared" si="26"/>
        <v>0</v>
      </c>
      <c r="K48" s="753">
        <f t="shared" si="26"/>
        <v>0</v>
      </c>
      <c r="L48" s="753">
        <f t="shared" si="26"/>
        <v>0</v>
      </c>
      <c r="M48" s="752">
        <f t="shared" si="26"/>
        <v>0</v>
      </c>
    </row>
    <row r="49" spans="1:13" hidden="1" x14ac:dyDescent="0.35">
      <c r="A49" s="765" t="s">
        <v>319</v>
      </c>
      <c r="B49" s="769"/>
      <c r="C49" s="771"/>
      <c r="D49" s="787" t="s">
        <v>320</v>
      </c>
      <c r="E49" s="819">
        <f t="shared" si="22"/>
        <v>0</v>
      </c>
      <c r="F49" s="779">
        <f t="shared" ref="F49:M49" si="27">F51+F63+F65</f>
        <v>0</v>
      </c>
      <c r="G49" s="753">
        <f t="shared" si="27"/>
        <v>0</v>
      </c>
      <c r="H49" s="753">
        <f t="shared" si="27"/>
        <v>0</v>
      </c>
      <c r="I49" s="753">
        <f t="shared" si="27"/>
        <v>0</v>
      </c>
      <c r="J49" s="753">
        <f t="shared" si="27"/>
        <v>0</v>
      </c>
      <c r="K49" s="753">
        <f t="shared" si="27"/>
        <v>0</v>
      </c>
      <c r="L49" s="753">
        <f t="shared" si="27"/>
        <v>0</v>
      </c>
      <c r="M49" s="752">
        <f t="shared" si="27"/>
        <v>0</v>
      </c>
    </row>
    <row r="50" spans="1:13" hidden="1" x14ac:dyDescent="0.35">
      <c r="A50" s="767" t="s">
        <v>254</v>
      </c>
      <c r="B50" s="766"/>
      <c r="C50" s="766"/>
      <c r="D50" s="788"/>
      <c r="E50" s="817"/>
      <c r="F50" s="753"/>
      <c r="G50" s="753"/>
      <c r="H50" s="753"/>
      <c r="I50" s="753"/>
      <c r="J50" s="753"/>
      <c r="K50" s="753"/>
      <c r="L50" s="753"/>
      <c r="M50" s="752"/>
    </row>
    <row r="51" spans="1:13" ht="43.5" hidden="1" customHeight="1" x14ac:dyDescent="0.35">
      <c r="A51" s="756"/>
      <c r="B51" s="1302" t="s">
        <v>321</v>
      </c>
      <c r="C51" s="1302"/>
      <c r="D51" s="788" t="s">
        <v>322</v>
      </c>
      <c r="E51" s="817">
        <f t="shared" ref="E51:E66" si="28">G51+H51+I51+J51</f>
        <v>0</v>
      </c>
      <c r="F51" s="753">
        <f t="shared" ref="F51:M51" si="29">F52+F53+F54+F55+F56+F57+F58+F59+F60+F61+F62</f>
        <v>0</v>
      </c>
      <c r="G51" s="753">
        <f t="shared" si="29"/>
        <v>0</v>
      </c>
      <c r="H51" s="753">
        <f t="shared" si="29"/>
        <v>0</v>
      </c>
      <c r="I51" s="753">
        <f t="shared" si="29"/>
        <v>0</v>
      </c>
      <c r="J51" s="753">
        <f t="shared" si="29"/>
        <v>0</v>
      </c>
      <c r="K51" s="753">
        <f t="shared" si="29"/>
        <v>0</v>
      </c>
      <c r="L51" s="753">
        <f t="shared" si="29"/>
        <v>0</v>
      </c>
      <c r="M51" s="752">
        <f t="shared" si="29"/>
        <v>0</v>
      </c>
    </row>
    <row r="52" spans="1:13" hidden="1" x14ac:dyDescent="0.35">
      <c r="A52" s="756"/>
      <c r="B52" s="769"/>
      <c r="C52" s="789" t="s">
        <v>323</v>
      </c>
      <c r="D52" s="788" t="s">
        <v>324</v>
      </c>
      <c r="E52" s="817">
        <f t="shared" si="28"/>
        <v>0</v>
      </c>
      <c r="F52" s="753">
        <f t="shared" ref="F52:M62" si="30">F157+F263</f>
        <v>0</v>
      </c>
      <c r="G52" s="753">
        <f t="shared" si="30"/>
        <v>0</v>
      </c>
      <c r="H52" s="753">
        <f t="shared" si="30"/>
        <v>0</v>
      </c>
      <c r="I52" s="753">
        <f t="shared" si="30"/>
        <v>0</v>
      </c>
      <c r="J52" s="753">
        <f t="shared" si="30"/>
        <v>0</v>
      </c>
      <c r="K52" s="753">
        <f t="shared" si="30"/>
        <v>0</v>
      </c>
      <c r="L52" s="753">
        <f t="shared" si="30"/>
        <v>0</v>
      </c>
      <c r="M52" s="752">
        <f t="shared" si="30"/>
        <v>0</v>
      </c>
    </row>
    <row r="53" spans="1:13" hidden="1" x14ac:dyDescent="0.35">
      <c r="A53" s="756"/>
      <c r="B53" s="769"/>
      <c r="C53" s="755" t="s">
        <v>325</v>
      </c>
      <c r="D53" s="788" t="s">
        <v>326</v>
      </c>
      <c r="E53" s="817">
        <f t="shared" si="28"/>
        <v>0</v>
      </c>
      <c r="F53" s="753">
        <f t="shared" si="30"/>
        <v>0</v>
      </c>
      <c r="G53" s="753">
        <f t="shared" si="30"/>
        <v>0</v>
      </c>
      <c r="H53" s="753">
        <f t="shared" si="30"/>
        <v>0</v>
      </c>
      <c r="I53" s="753">
        <f t="shared" si="30"/>
        <v>0</v>
      </c>
      <c r="J53" s="753">
        <f t="shared" si="30"/>
        <v>0</v>
      </c>
      <c r="K53" s="753">
        <f t="shared" si="30"/>
        <v>0</v>
      </c>
      <c r="L53" s="753">
        <f t="shared" si="30"/>
        <v>0</v>
      </c>
      <c r="M53" s="752">
        <f t="shared" si="30"/>
        <v>0</v>
      </c>
    </row>
    <row r="54" spans="1:13" hidden="1" x14ac:dyDescent="0.35">
      <c r="A54" s="756"/>
      <c r="B54" s="769"/>
      <c r="C54" s="789" t="s">
        <v>327</v>
      </c>
      <c r="D54" s="788" t="s">
        <v>328</v>
      </c>
      <c r="E54" s="817">
        <f t="shared" si="28"/>
        <v>0</v>
      </c>
      <c r="F54" s="753">
        <f t="shared" si="30"/>
        <v>0</v>
      </c>
      <c r="G54" s="753">
        <f t="shared" si="30"/>
        <v>0</v>
      </c>
      <c r="H54" s="753">
        <f t="shared" si="30"/>
        <v>0</v>
      </c>
      <c r="I54" s="753">
        <f t="shared" si="30"/>
        <v>0</v>
      </c>
      <c r="J54" s="753">
        <f t="shared" si="30"/>
        <v>0</v>
      </c>
      <c r="K54" s="753">
        <f t="shared" si="30"/>
        <v>0</v>
      </c>
      <c r="L54" s="753">
        <f t="shared" si="30"/>
        <v>0</v>
      </c>
      <c r="M54" s="752">
        <f t="shared" si="30"/>
        <v>0</v>
      </c>
    </row>
    <row r="55" spans="1:13" hidden="1" x14ac:dyDescent="0.35">
      <c r="A55" s="756"/>
      <c r="B55" s="769"/>
      <c r="C55" s="789" t="s">
        <v>329</v>
      </c>
      <c r="D55" s="788" t="s">
        <v>330</v>
      </c>
      <c r="E55" s="817">
        <f t="shared" si="28"/>
        <v>0</v>
      </c>
      <c r="F55" s="753">
        <f t="shared" si="30"/>
        <v>0</v>
      </c>
      <c r="G55" s="753">
        <f t="shared" si="30"/>
        <v>0</v>
      </c>
      <c r="H55" s="753">
        <f t="shared" si="30"/>
        <v>0</v>
      </c>
      <c r="I55" s="753">
        <f t="shared" si="30"/>
        <v>0</v>
      </c>
      <c r="J55" s="753">
        <f t="shared" si="30"/>
        <v>0</v>
      </c>
      <c r="K55" s="753">
        <f t="shared" si="30"/>
        <v>0</v>
      </c>
      <c r="L55" s="753">
        <f t="shared" si="30"/>
        <v>0</v>
      </c>
      <c r="M55" s="752">
        <f t="shared" si="30"/>
        <v>0</v>
      </c>
    </row>
    <row r="56" spans="1:13" hidden="1" x14ac:dyDescent="0.35">
      <c r="A56" s="756"/>
      <c r="B56" s="769"/>
      <c r="C56" s="789" t="s">
        <v>331</v>
      </c>
      <c r="D56" s="788" t="s">
        <v>332</v>
      </c>
      <c r="E56" s="817">
        <f t="shared" si="28"/>
        <v>0</v>
      </c>
      <c r="F56" s="753">
        <f t="shared" si="30"/>
        <v>0</v>
      </c>
      <c r="G56" s="753">
        <f t="shared" si="30"/>
        <v>0</v>
      </c>
      <c r="H56" s="753">
        <f t="shared" si="30"/>
        <v>0</v>
      </c>
      <c r="I56" s="753">
        <f t="shared" si="30"/>
        <v>0</v>
      </c>
      <c r="J56" s="753">
        <f t="shared" si="30"/>
        <v>0</v>
      </c>
      <c r="K56" s="753">
        <f t="shared" si="30"/>
        <v>0</v>
      </c>
      <c r="L56" s="753">
        <f t="shared" si="30"/>
        <v>0</v>
      </c>
      <c r="M56" s="752">
        <f t="shared" si="30"/>
        <v>0</v>
      </c>
    </row>
    <row r="57" spans="1:13" hidden="1" x14ac:dyDescent="0.35">
      <c r="A57" s="756"/>
      <c r="B57" s="769"/>
      <c r="C57" s="789" t="s">
        <v>333</v>
      </c>
      <c r="D57" s="788" t="s">
        <v>334</v>
      </c>
      <c r="E57" s="817">
        <f t="shared" si="28"/>
        <v>0</v>
      </c>
      <c r="F57" s="753">
        <f t="shared" si="30"/>
        <v>0</v>
      </c>
      <c r="G57" s="753">
        <f t="shared" si="30"/>
        <v>0</v>
      </c>
      <c r="H57" s="753">
        <f t="shared" si="30"/>
        <v>0</v>
      </c>
      <c r="I57" s="753">
        <f t="shared" si="30"/>
        <v>0</v>
      </c>
      <c r="J57" s="753">
        <f t="shared" si="30"/>
        <v>0</v>
      </c>
      <c r="K57" s="753">
        <f t="shared" si="30"/>
        <v>0</v>
      </c>
      <c r="L57" s="753">
        <f t="shared" si="30"/>
        <v>0</v>
      </c>
      <c r="M57" s="752">
        <f t="shared" si="30"/>
        <v>0</v>
      </c>
    </row>
    <row r="58" spans="1:13" hidden="1" x14ac:dyDescent="0.35">
      <c r="A58" s="756"/>
      <c r="B58" s="769"/>
      <c r="C58" s="789" t="s">
        <v>335</v>
      </c>
      <c r="D58" s="788" t="s">
        <v>336</v>
      </c>
      <c r="E58" s="817">
        <f t="shared" si="28"/>
        <v>0</v>
      </c>
      <c r="F58" s="753">
        <f t="shared" si="30"/>
        <v>0</v>
      </c>
      <c r="G58" s="753">
        <f t="shared" si="30"/>
        <v>0</v>
      </c>
      <c r="H58" s="753">
        <f t="shared" si="30"/>
        <v>0</v>
      </c>
      <c r="I58" s="753">
        <f t="shared" si="30"/>
        <v>0</v>
      </c>
      <c r="J58" s="753">
        <f t="shared" si="30"/>
        <v>0</v>
      </c>
      <c r="K58" s="753">
        <f t="shared" si="30"/>
        <v>0</v>
      </c>
      <c r="L58" s="753">
        <f t="shared" si="30"/>
        <v>0</v>
      </c>
      <c r="M58" s="752">
        <f t="shared" si="30"/>
        <v>0</v>
      </c>
    </row>
    <row r="59" spans="1:13" hidden="1" x14ac:dyDescent="0.35">
      <c r="A59" s="756"/>
      <c r="B59" s="769"/>
      <c r="C59" s="789" t="s">
        <v>337</v>
      </c>
      <c r="D59" s="788" t="s">
        <v>338</v>
      </c>
      <c r="E59" s="817">
        <f t="shared" si="28"/>
        <v>0</v>
      </c>
      <c r="F59" s="753">
        <f t="shared" si="30"/>
        <v>0</v>
      </c>
      <c r="G59" s="753">
        <f t="shared" si="30"/>
        <v>0</v>
      </c>
      <c r="H59" s="753">
        <f t="shared" si="30"/>
        <v>0</v>
      </c>
      <c r="I59" s="753">
        <f t="shared" si="30"/>
        <v>0</v>
      </c>
      <c r="J59" s="753">
        <f t="shared" si="30"/>
        <v>0</v>
      </c>
      <c r="K59" s="753">
        <f t="shared" si="30"/>
        <v>0</v>
      </c>
      <c r="L59" s="753">
        <f t="shared" si="30"/>
        <v>0</v>
      </c>
      <c r="M59" s="752">
        <f t="shared" si="30"/>
        <v>0</v>
      </c>
    </row>
    <row r="60" spans="1:13" hidden="1" x14ac:dyDescent="0.35">
      <c r="A60" s="756"/>
      <c r="B60" s="769"/>
      <c r="C60" s="789" t="s">
        <v>339</v>
      </c>
      <c r="D60" s="788" t="s">
        <v>340</v>
      </c>
      <c r="E60" s="817">
        <f t="shared" si="28"/>
        <v>0</v>
      </c>
      <c r="F60" s="753">
        <f t="shared" si="30"/>
        <v>0</v>
      </c>
      <c r="G60" s="753">
        <f t="shared" si="30"/>
        <v>0</v>
      </c>
      <c r="H60" s="753">
        <f t="shared" si="30"/>
        <v>0</v>
      </c>
      <c r="I60" s="753">
        <f t="shared" si="30"/>
        <v>0</v>
      </c>
      <c r="J60" s="753">
        <f t="shared" si="30"/>
        <v>0</v>
      </c>
      <c r="K60" s="753">
        <f t="shared" si="30"/>
        <v>0</v>
      </c>
      <c r="L60" s="753">
        <f t="shared" si="30"/>
        <v>0</v>
      </c>
      <c r="M60" s="752">
        <f t="shared" si="30"/>
        <v>0</v>
      </c>
    </row>
    <row r="61" spans="1:13" hidden="1" x14ac:dyDescent="0.35">
      <c r="A61" s="756"/>
      <c r="B61" s="769"/>
      <c r="C61" s="789" t="s">
        <v>341</v>
      </c>
      <c r="D61" s="788" t="s">
        <v>342</v>
      </c>
      <c r="E61" s="817">
        <f t="shared" si="28"/>
        <v>0</v>
      </c>
      <c r="F61" s="753">
        <f t="shared" si="30"/>
        <v>0</v>
      </c>
      <c r="G61" s="753">
        <f t="shared" si="30"/>
        <v>0</v>
      </c>
      <c r="H61" s="753">
        <f t="shared" si="30"/>
        <v>0</v>
      </c>
      <c r="I61" s="753">
        <f t="shared" si="30"/>
        <v>0</v>
      </c>
      <c r="J61" s="753">
        <f t="shared" si="30"/>
        <v>0</v>
      </c>
      <c r="K61" s="753">
        <f t="shared" si="30"/>
        <v>0</v>
      </c>
      <c r="L61" s="753">
        <f t="shared" si="30"/>
        <v>0</v>
      </c>
      <c r="M61" s="752">
        <f t="shared" si="30"/>
        <v>0</v>
      </c>
    </row>
    <row r="62" spans="1:13" hidden="1" x14ac:dyDescent="0.35">
      <c r="A62" s="756"/>
      <c r="B62" s="769"/>
      <c r="C62" s="755" t="s">
        <v>343</v>
      </c>
      <c r="D62" s="788" t="s">
        <v>344</v>
      </c>
      <c r="E62" s="817">
        <f t="shared" si="28"/>
        <v>0</v>
      </c>
      <c r="F62" s="753">
        <f t="shared" si="30"/>
        <v>0</v>
      </c>
      <c r="G62" s="753">
        <f t="shared" si="30"/>
        <v>0</v>
      </c>
      <c r="H62" s="753">
        <f t="shared" si="30"/>
        <v>0</v>
      </c>
      <c r="I62" s="753">
        <f t="shared" si="30"/>
        <v>0</v>
      </c>
      <c r="J62" s="753">
        <f t="shared" si="30"/>
        <v>0</v>
      </c>
      <c r="K62" s="753">
        <f t="shared" si="30"/>
        <v>0</v>
      </c>
      <c r="L62" s="753">
        <f t="shared" si="30"/>
        <v>0</v>
      </c>
      <c r="M62" s="752">
        <f t="shared" si="30"/>
        <v>0</v>
      </c>
    </row>
    <row r="63" spans="1:13" hidden="1" x14ac:dyDescent="0.35">
      <c r="A63" s="756"/>
      <c r="B63" s="769" t="s">
        <v>345</v>
      </c>
      <c r="C63" s="755"/>
      <c r="D63" s="754" t="s">
        <v>346</v>
      </c>
      <c r="E63" s="817">
        <f t="shared" si="28"/>
        <v>0</v>
      </c>
      <c r="F63" s="753">
        <f t="shared" ref="F63:M63" si="31">F64</f>
        <v>0</v>
      </c>
      <c r="G63" s="753">
        <f t="shared" si="31"/>
        <v>0</v>
      </c>
      <c r="H63" s="753">
        <f t="shared" si="31"/>
        <v>0</v>
      </c>
      <c r="I63" s="753">
        <f t="shared" si="31"/>
        <v>0</v>
      </c>
      <c r="J63" s="753">
        <f t="shared" si="31"/>
        <v>0</v>
      </c>
      <c r="K63" s="753">
        <f t="shared" si="31"/>
        <v>0</v>
      </c>
      <c r="L63" s="753">
        <f t="shared" si="31"/>
        <v>0</v>
      </c>
      <c r="M63" s="752">
        <f t="shared" si="31"/>
        <v>0</v>
      </c>
    </row>
    <row r="64" spans="1:13" ht="18.600000000000001" hidden="1" customHeight="1" x14ac:dyDescent="0.35">
      <c r="A64" s="756"/>
      <c r="B64" s="769"/>
      <c r="C64" s="755" t="s">
        <v>347</v>
      </c>
      <c r="D64" s="755" t="s">
        <v>348</v>
      </c>
      <c r="E64" s="817">
        <f t="shared" si="28"/>
        <v>0</v>
      </c>
      <c r="F64" s="753">
        <f t="shared" ref="F64:M65" si="32">F169+F275</f>
        <v>0</v>
      </c>
      <c r="G64" s="753">
        <f t="shared" si="32"/>
        <v>0</v>
      </c>
      <c r="H64" s="753">
        <f t="shared" si="32"/>
        <v>0</v>
      </c>
      <c r="I64" s="753">
        <f t="shared" si="32"/>
        <v>0</v>
      </c>
      <c r="J64" s="753">
        <f t="shared" si="32"/>
        <v>0</v>
      </c>
      <c r="K64" s="753">
        <f t="shared" si="32"/>
        <v>0</v>
      </c>
      <c r="L64" s="753">
        <f t="shared" si="32"/>
        <v>0</v>
      </c>
      <c r="M64" s="752">
        <f t="shared" si="32"/>
        <v>0</v>
      </c>
    </row>
    <row r="65" spans="1:13" ht="24.75" hidden="1" customHeight="1" x14ac:dyDescent="0.35">
      <c r="A65" s="1010"/>
      <c r="B65" s="1011" t="s">
        <v>349</v>
      </c>
      <c r="C65" s="1012"/>
      <c r="D65" s="1006" t="s">
        <v>350</v>
      </c>
      <c r="E65" s="1007">
        <f t="shared" si="28"/>
        <v>0</v>
      </c>
      <c r="F65" s="1008">
        <f t="shared" si="32"/>
        <v>0</v>
      </c>
      <c r="G65" s="1008">
        <f t="shared" si="32"/>
        <v>0</v>
      </c>
      <c r="H65" s="1008">
        <f t="shared" si="32"/>
        <v>0</v>
      </c>
      <c r="I65" s="1008">
        <f t="shared" si="32"/>
        <v>0</v>
      </c>
      <c r="J65" s="1008">
        <f t="shared" si="32"/>
        <v>0</v>
      </c>
      <c r="K65" s="1008">
        <f t="shared" si="32"/>
        <v>0</v>
      </c>
      <c r="L65" s="1008">
        <f t="shared" si="32"/>
        <v>0</v>
      </c>
      <c r="M65" s="1009">
        <f t="shared" si="32"/>
        <v>0</v>
      </c>
    </row>
    <row r="66" spans="1:13" ht="18.600000000000001" thickBot="1" x14ac:dyDescent="0.4">
      <c r="A66" s="1309" t="s">
        <v>1250</v>
      </c>
      <c r="B66" s="1310"/>
      <c r="C66" s="1310"/>
      <c r="D66" s="1037" t="s">
        <v>352</v>
      </c>
      <c r="E66" s="1038">
        <f t="shared" si="28"/>
        <v>3696</v>
      </c>
      <c r="F66" s="1035">
        <f t="shared" ref="F66:M66" si="33">F68+F70+F71+F72</f>
        <v>0</v>
      </c>
      <c r="G66" s="1035">
        <f t="shared" si="33"/>
        <v>701</v>
      </c>
      <c r="H66" s="1035">
        <f t="shared" si="33"/>
        <v>1705</v>
      </c>
      <c r="I66" s="1035">
        <f t="shared" si="33"/>
        <v>681</v>
      </c>
      <c r="J66" s="1035">
        <f t="shared" si="33"/>
        <v>609</v>
      </c>
      <c r="K66" s="1035">
        <f t="shared" si="33"/>
        <v>5969.4</v>
      </c>
      <c r="L66" s="1035">
        <f t="shared" si="33"/>
        <v>6044.7800000000007</v>
      </c>
      <c r="M66" s="1036">
        <f t="shared" si="33"/>
        <v>6340.8690000000006</v>
      </c>
    </row>
    <row r="67" spans="1:13" ht="18.600000000000001" hidden="1" customHeight="1" x14ac:dyDescent="0.35">
      <c r="A67" s="1020" t="s">
        <v>254</v>
      </c>
      <c r="B67" s="1021"/>
      <c r="C67" s="1021"/>
      <c r="D67" s="1022"/>
      <c r="E67" s="817"/>
      <c r="F67" s="817"/>
      <c r="G67" s="817"/>
      <c r="H67" s="817"/>
      <c r="I67" s="817"/>
      <c r="J67" s="817"/>
      <c r="K67" s="817"/>
      <c r="L67" s="817"/>
      <c r="M67" s="820"/>
    </row>
    <row r="68" spans="1:13" ht="18.600000000000001" hidden="1" customHeight="1" x14ac:dyDescent="0.35">
      <c r="A68" s="785"/>
      <c r="B68" s="755" t="s">
        <v>361</v>
      </c>
      <c r="C68" s="769"/>
      <c r="D68" s="754" t="s">
        <v>362</v>
      </c>
      <c r="E68" s="817">
        <f t="shared" ref="E68:E75" si="34">G68+H68+I68+J68</f>
        <v>0</v>
      </c>
      <c r="F68" s="753">
        <f t="shared" ref="F68:M68" si="35">F69</f>
        <v>0</v>
      </c>
      <c r="G68" s="753">
        <f t="shared" si="35"/>
        <v>0</v>
      </c>
      <c r="H68" s="753">
        <f t="shared" si="35"/>
        <v>0</v>
      </c>
      <c r="I68" s="753">
        <f t="shared" si="35"/>
        <v>0</v>
      </c>
      <c r="J68" s="753">
        <f t="shared" si="35"/>
        <v>0</v>
      </c>
      <c r="K68" s="753">
        <f t="shared" si="35"/>
        <v>0</v>
      </c>
      <c r="L68" s="753">
        <f t="shared" si="35"/>
        <v>0</v>
      </c>
      <c r="M68" s="752">
        <f t="shared" si="35"/>
        <v>0</v>
      </c>
    </row>
    <row r="69" spans="1:13" ht="18.600000000000001" hidden="1" customHeight="1" x14ac:dyDescent="0.35">
      <c r="A69" s="785"/>
      <c r="B69" s="755"/>
      <c r="C69" s="769" t="s">
        <v>363</v>
      </c>
      <c r="D69" s="754" t="s">
        <v>364</v>
      </c>
      <c r="E69" s="817">
        <f t="shared" si="34"/>
        <v>0</v>
      </c>
      <c r="F69" s="753">
        <f t="shared" ref="F69:M71" si="36">F174+F280</f>
        <v>0</v>
      </c>
      <c r="G69" s="753">
        <f t="shared" si="36"/>
        <v>0</v>
      </c>
      <c r="H69" s="753">
        <f t="shared" si="36"/>
        <v>0</v>
      </c>
      <c r="I69" s="753">
        <f t="shared" si="36"/>
        <v>0</v>
      </c>
      <c r="J69" s="753">
        <f t="shared" si="36"/>
        <v>0</v>
      </c>
      <c r="K69" s="753">
        <f t="shared" si="36"/>
        <v>0</v>
      </c>
      <c r="L69" s="753">
        <f t="shared" si="36"/>
        <v>0</v>
      </c>
      <c r="M69" s="752">
        <f t="shared" si="36"/>
        <v>0</v>
      </c>
    </row>
    <row r="70" spans="1:13" ht="18.600000000000001" hidden="1" customHeight="1" x14ac:dyDescent="0.35">
      <c r="A70" s="1003"/>
      <c r="B70" s="1013" t="s">
        <v>365</v>
      </c>
      <c r="C70" s="1011"/>
      <c r="D70" s="1006" t="s">
        <v>366</v>
      </c>
      <c r="E70" s="1007">
        <f t="shared" si="34"/>
        <v>0</v>
      </c>
      <c r="F70" s="1008">
        <f t="shared" si="36"/>
        <v>0</v>
      </c>
      <c r="G70" s="1008">
        <f t="shared" si="36"/>
        <v>0</v>
      </c>
      <c r="H70" s="1008">
        <f t="shared" si="36"/>
        <v>0</v>
      </c>
      <c r="I70" s="1008">
        <f t="shared" si="36"/>
        <v>0</v>
      </c>
      <c r="J70" s="1008">
        <f t="shared" si="36"/>
        <v>0</v>
      </c>
      <c r="K70" s="1008">
        <f t="shared" si="36"/>
        <v>2993</v>
      </c>
      <c r="L70" s="1008">
        <f t="shared" si="36"/>
        <v>3143</v>
      </c>
      <c r="M70" s="1009">
        <f t="shared" si="36"/>
        <v>3294</v>
      </c>
    </row>
    <row r="71" spans="1:13" ht="18.600000000000001" customHeight="1" thickBot="1" x14ac:dyDescent="0.4">
      <c r="A71" s="1039"/>
      <c r="B71" s="1040" t="s">
        <v>367</v>
      </c>
      <c r="C71" s="1041"/>
      <c r="D71" s="1042" t="s">
        <v>368</v>
      </c>
      <c r="E71" s="1035">
        <f t="shared" si="34"/>
        <v>3696</v>
      </c>
      <c r="F71" s="1035">
        <f t="shared" si="36"/>
        <v>0</v>
      </c>
      <c r="G71" s="1035">
        <f>G176+G282</f>
        <v>701</v>
      </c>
      <c r="H71" s="1035">
        <f t="shared" si="36"/>
        <v>1705</v>
      </c>
      <c r="I71" s="1035">
        <f t="shared" si="36"/>
        <v>681</v>
      </c>
      <c r="J71" s="1035">
        <f t="shared" si="36"/>
        <v>609</v>
      </c>
      <c r="K71" s="1035">
        <f t="shared" si="36"/>
        <v>2976.4</v>
      </c>
      <c r="L71" s="1035">
        <f t="shared" si="36"/>
        <v>2901.78</v>
      </c>
      <c r="M71" s="1036">
        <f t="shared" si="36"/>
        <v>3046.8690000000001</v>
      </c>
    </row>
    <row r="72" spans="1:13" ht="41.25" hidden="1" customHeight="1" x14ac:dyDescent="0.35">
      <c r="A72" s="1023"/>
      <c r="B72" s="1311" t="s">
        <v>369</v>
      </c>
      <c r="C72" s="1311"/>
      <c r="D72" s="1022" t="s">
        <v>370</v>
      </c>
      <c r="E72" s="817">
        <f t="shared" si="34"/>
        <v>0</v>
      </c>
      <c r="F72" s="817">
        <f t="shared" ref="F72:M72" si="37">F73</f>
        <v>0</v>
      </c>
      <c r="G72" s="817">
        <f t="shared" si="37"/>
        <v>0</v>
      </c>
      <c r="H72" s="817">
        <f t="shared" si="37"/>
        <v>0</v>
      </c>
      <c r="I72" s="817">
        <f t="shared" si="37"/>
        <v>0</v>
      </c>
      <c r="J72" s="817">
        <f t="shared" si="37"/>
        <v>0</v>
      </c>
      <c r="K72" s="817">
        <f t="shared" si="37"/>
        <v>0</v>
      </c>
      <c r="L72" s="817">
        <f t="shared" si="37"/>
        <v>0</v>
      </c>
      <c r="M72" s="820">
        <f t="shared" si="37"/>
        <v>0</v>
      </c>
    </row>
    <row r="73" spans="1:13" s="749" customFormat="1" hidden="1" x14ac:dyDescent="0.35">
      <c r="A73" s="784"/>
      <c r="B73" s="783"/>
      <c r="C73" s="782" t="s">
        <v>371</v>
      </c>
      <c r="D73" s="803" t="s">
        <v>372</v>
      </c>
      <c r="E73" s="817">
        <f t="shared" si="34"/>
        <v>0</v>
      </c>
      <c r="F73" s="773">
        <f t="shared" ref="F73:M73" si="38">F178+F284</f>
        <v>0</v>
      </c>
      <c r="G73" s="773">
        <f t="shared" si="38"/>
        <v>0</v>
      </c>
      <c r="H73" s="773">
        <f t="shared" si="38"/>
        <v>0</v>
      </c>
      <c r="I73" s="773">
        <f t="shared" si="38"/>
        <v>0</v>
      </c>
      <c r="J73" s="773">
        <f t="shared" si="38"/>
        <v>0</v>
      </c>
      <c r="K73" s="773">
        <f t="shared" si="38"/>
        <v>0</v>
      </c>
      <c r="L73" s="773">
        <f t="shared" si="38"/>
        <v>0</v>
      </c>
      <c r="M73" s="805">
        <f t="shared" si="38"/>
        <v>0</v>
      </c>
    </row>
    <row r="74" spans="1:13" ht="47.25" hidden="1" customHeight="1" x14ac:dyDescent="0.35">
      <c r="A74" s="1303" t="s">
        <v>373</v>
      </c>
      <c r="B74" s="1304"/>
      <c r="C74" s="1304"/>
      <c r="D74" s="754"/>
      <c r="E74" s="817">
        <f t="shared" si="34"/>
        <v>0</v>
      </c>
      <c r="F74" s="753">
        <f t="shared" ref="F74:M74" si="39">F75+F82</f>
        <v>0</v>
      </c>
      <c r="G74" s="753">
        <f t="shared" si="39"/>
        <v>0</v>
      </c>
      <c r="H74" s="753">
        <f t="shared" si="39"/>
        <v>0</v>
      </c>
      <c r="I74" s="753">
        <f t="shared" si="39"/>
        <v>0</v>
      </c>
      <c r="J74" s="753">
        <f t="shared" si="39"/>
        <v>0</v>
      </c>
      <c r="K74" s="753">
        <f t="shared" si="39"/>
        <v>0</v>
      </c>
      <c r="L74" s="753">
        <f t="shared" si="39"/>
        <v>0</v>
      </c>
      <c r="M74" s="752">
        <f t="shared" si="39"/>
        <v>0</v>
      </c>
    </row>
    <row r="75" spans="1:13" ht="44.25" hidden="1" customHeight="1" x14ac:dyDescent="0.35">
      <c r="A75" s="1303" t="s">
        <v>1249</v>
      </c>
      <c r="B75" s="1304"/>
      <c r="C75" s="1304"/>
      <c r="D75" s="754" t="s">
        <v>375</v>
      </c>
      <c r="E75" s="817">
        <f t="shared" si="34"/>
        <v>0</v>
      </c>
      <c r="F75" s="753">
        <f t="shared" ref="F75:M75" si="40">F77+F80+F81</f>
        <v>0</v>
      </c>
      <c r="G75" s="753">
        <f t="shared" si="40"/>
        <v>0</v>
      </c>
      <c r="H75" s="753">
        <f t="shared" si="40"/>
        <v>0</v>
      </c>
      <c r="I75" s="753">
        <f t="shared" si="40"/>
        <v>0</v>
      </c>
      <c r="J75" s="753">
        <f t="shared" si="40"/>
        <v>0</v>
      </c>
      <c r="K75" s="753">
        <f t="shared" si="40"/>
        <v>0</v>
      </c>
      <c r="L75" s="753">
        <f t="shared" si="40"/>
        <v>0</v>
      </c>
      <c r="M75" s="752">
        <f t="shared" si="40"/>
        <v>0</v>
      </c>
    </row>
    <row r="76" spans="1:13" hidden="1" x14ac:dyDescent="0.35">
      <c r="A76" s="767" t="s">
        <v>254</v>
      </c>
      <c r="B76" s="766"/>
      <c r="C76" s="766"/>
      <c r="D76" s="754"/>
      <c r="E76" s="817"/>
      <c r="F76" s="753"/>
      <c r="G76" s="753"/>
      <c r="H76" s="753"/>
      <c r="I76" s="753"/>
      <c r="J76" s="753"/>
      <c r="K76" s="753"/>
      <c r="L76" s="753"/>
      <c r="M76" s="752"/>
    </row>
    <row r="77" spans="1:13" ht="24.75" hidden="1" customHeight="1" x14ac:dyDescent="0.35">
      <c r="A77" s="756"/>
      <c r="B77" s="769" t="s">
        <v>376</v>
      </c>
      <c r="C77" s="771"/>
      <c r="D77" s="754" t="s">
        <v>377</v>
      </c>
      <c r="E77" s="817">
        <f t="shared" ref="E77:E82" si="41">G77+H77+I77+J77</f>
        <v>0</v>
      </c>
      <c r="F77" s="753">
        <f t="shared" ref="F77:M77" si="42">F78+F79</f>
        <v>0</v>
      </c>
      <c r="G77" s="753">
        <f t="shared" si="42"/>
        <v>0</v>
      </c>
      <c r="H77" s="753">
        <f t="shared" si="42"/>
        <v>0</v>
      </c>
      <c r="I77" s="753">
        <f t="shared" si="42"/>
        <v>0</v>
      </c>
      <c r="J77" s="753">
        <f t="shared" si="42"/>
        <v>0</v>
      </c>
      <c r="K77" s="753">
        <f t="shared" si="42"/>
        <v>0</v>
      </c>
      <c r="L77" s="753">
        <f t="shared" si="42"/>
        <v>0</v>
      </c>
      <c r="M77" s="752">
        <f t="shared" si="42"/>
        <v>0</v>
      </c>
    </row>
    <row r="78" spans="1:13" hidden="1" x14ac:dyDescent="0.35">
      <c r="A78" s="756"/>
      <c r="B78" s="769"/>
      <c r="C78" s="755" t="s">
        <v>378</v>
      </c>
      <c r="D78" s="754" t="s">
        <v>379</v>
      </c>
      <c r="E78" s="817">
        <f t="shared" si="41"/>
        <v>0</v>
      </c>
      <c r="F78" s="753">
        <f t="shared" ref="F78:M81" si="43">F183+F289</f>
        <v>0</v>
      </c>
      <c r="G78" s="753">
        <f t="shared" si="43"/>
        <v>0</v>
      </c>
      <c r="H78" s="753">
        <f t="shared" si="43"/>
        <v>0</v>
      </c>
      <c r="I78" s="753">
        <f t="shared" si="43"/>
        <v>0</v>
      </c>
      <c r="J78" s="753">
        <f t="shared" si="43"/>
        <v>0</v>
      </c>
      <c r="K78" s="753">
        <f t="shared" si="43"/>
        <v>0</v>
      </c>
      <c r="L78" s="753">
        <f t="shared" si="43"/>
        <v>0</v>
      </c>
      <c r="M78" s="752">
        <f t="shared" si="43"/>
        <v>0</v>
      </c>
    </row>
    <row r="79" spans="1:13" hidden="1" x14ac:dyDescent="0.35">
      <c r="A79" s="756"/>
      <c r="B79" s="769"/>
      <c r="C79" s="755" t="s">
        <v>380</v>
      </c>
      <c r="D79" s="754" t="s">
        <v>381</v>
      </c>
      <c r="E79" s="817">
        <f t="shared" si="41"/>
        <v>0</v>
      </c>
      <c r="F79" s="753">
        <f t="shared" si="43"/>
        <v>0</v>
      </c>
      <c r="G79" s="753">
        <f t="shared" si="43"/>
        <v>0</v>
      </c>
      <c r="H79" s="753">
        <f t="shared" si="43"/>
        <v>0</v>
      </c>
      <c r="I79" s="753">
        <f t="shared" si="43"/>
        <v>0</v>
      </c>
      <c r="J79" s="753">
        <f t="shared" si="43"/>
        <v>0</v>
      </c>
      <c r="K79" s="753">
        <f t="shared" si="43"/>
        <v>0</v>
      </c>
      <c r="L79" s="753">
        <f t="shared" si="43"/>
        <v>0</v>
      </c>
      <c r="M79" s="752">
        <f t="shared" si="43"/>
        <v>0</v>
      </c>
    </row>
    <row r="80" spans="1:13" hidden="1" x14ac:dyDescent="0.35">
      <c r="A80" s="756"/>
      <c r="B80" s="769" t="s">
        <v>382</v>
      </c>
      <c r="C80" s="780"/>
      <c r="D80" s="754" t="s">
        <v>383</v>
      </c>
      <c r="E80" s="817">
        <f t="shared" si="41"/>
        <v>0</v>
      </c>
      <c r="F80" s="753">
        <f t="shared" si="43"/>
        <v>0</v>
      </c>
      <c r="G80" s="753">
        <f t="shared" si="43"/>
        <v>0</v>
      </c>
      <c r="H80" s="753">
        <f t="shared" si="43"/>
        <v>0</v>
      </c>
      <c r="I80" s="753">
        <f t="shared" si="43"/>
        <v>0</v>
      </c>
      <c r="J80" s="753">
        <f t="shared" si="43"/>
        <v>0</v>
      </c>
      <c r="K80" s="753">
        <f t="shared" si="43"/>
        <v>0</v>
      </c>
      <c r="L80" s="753">
        <f t="shared" si="43"/>
        <v>0</v>
      </c>
      <c r="M80" s="752">
        <f t="shared" si="43"/>
        <v>0</v>
      </c>
    </row>
    <row r="81" spans="1:13" hidden="1" x14ac:dyDescent="0.35">
      <c r="A81" s="756"/>
      <c r="B81" s="1302" t="s">
        <v>384</v>
      </c>
      <c r="C81" s="1302"/>
      <c r="D81" s="777" t="s">
        <v>385</v>
      </c>
      <c r="E81" s="817">
        <f t="shared" si="41"/>
        <v>0</v>
      </c>
      <c r="F81" s="753">
        <f t="shared" si="43"/>
        <v>0</v>
      </c>
      <c r="G81" s="753">
        <f t="shared" si="43"/>
        <v>0</v>
      </c>
      <c r="H81" s="753">
        <f t="shared" si="43"/>
        <v>0</v>
      </c>
      <c r="I81" s="753">
        <f t="shared" si="43"/>
        <v>0</v>
      </c>
      <c r="J81" s="753">
        <f t="shared" si="43"/>
        <v>0</v>
      </c>
      <c r="K81" s="753">
        <f t="shared" si="43"/>
        <v>0</v>
      </c>
      <c r="L81" s="753">
        <f t="shared" si="43"/>
        <v>0</v>
      </c>
      <c r="M81" s="752">
        <f t="shared" si="43"/>
        <v>0</v>
      </c>
    </row>
    <row r="82" spans="1:13" hidden="1" x14ac:dyDescent="0.35">
      <c r="A82" s="778" t="s">
        <v>1235</v>
      </c>
      <c r="B82" s="769"/>
      <c r="C82" s="771"/>
      <c r="D82" s="754" t="s">
        <v>387</v>
      </c>
      <c r="E82" s="817">
        <f t="shared" si="41"/>
        <v>0</v>
      </c>
      <c r="F82" s="753">
        <f t="shared" ref="F82:M82" si="44">F84+F85+F86+F89</f>
        <v>0</v>
      </c>
      <c r="G82" s="753">
        <f t="shared" si="44"/>
        <v>0</v>
      </c>
      <c r="H82" s="753">
        <f t="shared" si="44"/>
        <v>0</v>
      </c>
      <c r="I82" s="753">
        <f t="shared" si="44"/>
        <v>0</v>
      </c>
      <c r="J82" s="753">
        <f t="shared" si="44"/>
        <v>0</v>
      </c>
      <c r="K82" s="753">
        <f t="shared" si="44"/>
        <v>0</v>
      </c>
      <c r="L82" s="753">
        <f t="shared" si="44"/>
        <v>0</v>
      </c>
      <c r="M82" s="752">
        <f t="shared" si="44"/>
        <v>0</v>
      </c>
    </row>
    <row r="83" spans="1:13" hidden="1" x14ac:dyDescent="0.35">
      <c r="A83" s="767" t="s">
        <v>254</v>
      </c>
      <c r="B83" s="766"/>
      <c r="C83" s="766"/>
      <c r="D83" s="754"/>
      <c r="E83" s="817"/>
      <c r="F83" s="753"/>
      <c r="G83" s="753"/>
      <c r="H83" s="753"/>
      <c r="I83" s="753"/>
      <c r="J83" s="753"/>
      <c r="K83" s="753"/>
      <c r="L83" s="753"/>
      <c r="M83" s="752"/>
    </row>
    <row r="84" spans="1:13" hidden="1" x14ac:dyDescent="0.35">
      <c r="A84" s="756"/>
      <c r="B84" s="769" t="s">
        <v>388</v>
      </c>
      <c r="C84" s="771"/>
      <c r="D84" s="754" t="s">
        <v>389</v>
      </c>
      <c r="E84" s="817">
        <f t="shared" ref="E84:E91" si="45">G84+H84+I84+J84</f>
        <v>0</v>
      </c>
      <c r="F84" s="753">
        <f t="shared" ref="F84:M85" si="46">F189+F295</f>
        <v>0</v>
      </c>
      <c r="G84" s="753">
        <f t="shared" si="46"/>
        <v>0</v>
      </c>
      <c r="H84" s="753">
        <f t="shared" si="46"/>
        <v>0</v>
      </c>
      <c r="I84" s="753">
        <f t="shared" si="46"/>
        <v>0</v>
      </c>
      <c r="J84" s="753">
        <f t="shared" si="46"/>
        <v>0</v>
      </c>
      <c r="K84" s="753">
        <f t="shared" si="46"/>
        <v>0</v>
      </c>
      <c r="L84" s="753">
        <f t="shared" si="46"/>
        <v>0</v>
      </c>
      <c r="M84" s="752">
        <f t="shared" si="46"/>
        <v>0</v>
      </c>
    </row>
    <row r="85" spans="1:13" hidden="1" x14ac:dyDescent="0.35">
      <c r="A85" s="756"/>
      <c r="B85" s="769" t="s">
        <v>390</v>
      </c>
      <c r="C85" s="771"/>
      <c r="D85" s="754" t="s">
        <v>391</v>
      </c>
      <c r="E85" s="817">
        <f t="shared" si="45"/>
        <v>0</v>
      </c>
      <c r="F85" s="753">
        <f t="shared" si="46"/>
        <v>0</v>
      </c>
      <c r="G85" s="753">
        <f t="shared" si="46"/>
        <v>0</v>
      </c>
      <c r="H85" s="753">
        <f t="shared" si="46"/>
        <v>0</v>
      </c>
      <c r="I85" s="753">
        <f t="shared" si="46"/>
        <v>0</v>
      </c>
      <c r="J85" s="753">
        <f t="shared" si="46"/>
        <v>0</v>
      </c>
      <c r="K85" s="753">
        <f t="shared" si="46"/>
        <v>0</v>
      </c>
      <c r="L85" s="753">
        <f t="shared" si="46"/>
        <v>0</v>
      </c>
      <c r="M85" s="752">
        <f t="shared" si="46"/>
        <v>0</v>
      </c>
    </row>
    <row r="86" spans="1:13" hidden="1" x14ac:dyDescent="0.35">
      <c r="A86" s="756"/>
      <c r="B86" s="769" t="s">
        <v>392</v>
      </c>
      <c r="C86" s="771"/>
      <c r="D86" s="754" t="s">
        <v>393</v>
      </c>
      <c r="E86" s="817">
        <f t="shared" si="45"/>
        <v>0</v>
      </c>
      <c r="F86" s="753">
        <f t="shared" ref="F86:M86" si="47">F87+F88</f>
        <v>0</v>
      </c>
      <c r="G86" s="753">
        <f t="shared" si="47"/>
        <v>0</v>
      </c>
      <c r="H86" s="753">
        <f t="shared" si="47"/>
        <v>0</v>
      </c>
      <c r="I86" s="753">
        <f t="shared" si="47"/>
        <v>0</v>
      </c>
      <c r="J86" s="753">
        <f t="shared" si="47"/>
        <v>0</v>
      </c>
      <c r="K86" s="753">
        <f t="shared" si="47"/>
        <v>0</v>
      </c>
      <c r="L86" s="753">
        <f t="shared" si="47"/>
        <v>0</v>
      </c>
      <c r="M86" s="752">
        <f t="shared" si="47"/>
        <v>0</v>
      </c>
    </row>
    <row r="87" spans="1:13" hidden="1" x14ac:dyDescent="0.35">
      <c r="A87" s="756"/>
      <c r="B87" s="769"/>
      <c r="C87" s="769" t="s">
        <v>394</v>
      </c>
      <c r="D87" s="754" t="s">
        <v>395</v>
      </c>
      <c r="E87" s="817">
        <f t="shared" si="45"/>
        <v>0</v>
      </c>
      <c r="F87" s="753">
        <f t="shared" ref="F87:M89" si="48">F192+F298</f>
        <v>0</v>
      </c>
      <c r="G87" s="753">
        <f t="shared" si="48"/>
        <v>0</v>
      </c>
      <c r="H87" s="753">
        <f t="shared" si="48"/>
        <v>0</v>
      </c>
      <c r="I87" s="753">
        <f t="shared" si="48"/>
        <v>0</v>
      </c>
      <c r="J87" s="753">
        <f t="shared" si="48"/>
        <v>0</v>
      </c>
      <c r="K87" s="753">
        <f t="shared" si="48"/>
        <v>0</v>
      </c>
      <c r="L87" s="753">
        <f t="shared" si="48"/>
        <v>0</v>
      </c>
      <c r="M87" s="752">
        <f t="shared" si="48"/>
        <v>0</v>
      </c>
    </row>
    <row r="88" spans="1:13" hidden="1" x14ac:dyDescent="0.35">
      <c r="A88" s="756"/>
      <c r="B88" s="769"/>
      <c r="C88" s="769" t="s">
        <v>396</v>
      </c>
      <c r="D88" s="754" t="s">
        <v>397</v>
      </c>
      <c r="E88" s="817">
        <f t="shared" si="45"/>
        <v>0</v>
      </c>
      <c r="F88" s="753">
        <f t="shared" si="48"/>
        <v>0</v>
      </c>
      <c r="G88" s="753">
        <f t="shared" si="48"/>
        <v>0</v>
      </c>
      <c r="H88" s="753">
        <f t="shared" si="48"/>
        <v>0</v>
      </c>
      <c r="I88" s="753">
        <f t="shared" si="48"/>
        <v>0</v>
      </c>
      <c r="J88" s="753">
        <f t="shared" si="48"/>
        <v>0</v>
      </c>
      <c r="K88" s="753">
        <f t="shared" si="48"/>
        <v>0</v>
      </c>
      <c r="L88" s="753">
        <f t="shared" si="48"/>
        <v>0</v>
      </c>
      <c r="M88" s="752">
        <f t="shared" si="48"/>
        <v>0</v>
      </c>
    </row>
    <row r="89" spans="1:13" hidden="1" x14ac:dyDescent="0.35">
      <c r="A89" s="756"/>
      <c r="B89" s="776" t="s">
        <v>1234</v>
      </c>
      <c r="C89" s="776"/>
      <c r="D89" s="754" t="s">
        <v>1233</v>
      </c>
      <c r="E89" s="817">
        <f t="shared" si="45"/>
        <v>0</v>
      </c>
      <c r="F89" s="753">
        <f t="shared" si="48"/>
        <v>0</v>
      </c>
      <c r="G89" s="753">
        <f t="shared" si="48"/>
        <v>0</v>
      </c>
      <c r="H89" s="753">
        <f t="shared" si="48"/>
        <v>0</v>
      </c>
      <c r="I89" s="753">
        <f t="shared" si="48"/>
        <v>0</v>
      </c>
      <c r="J89" s="753">
        <f t="shared" si="48"/>
        <v>0</v>
      </c>
      <c r="K89" s="753">
        <f t="shared" si="48"/>
        <v>0</v>
      </c>
      <c r="L89" s="753">
        <f t="shared" si="48"/>
        <v>0</v>
      </c>
      <c r="M89" s="752">
        <f t="shared" si="48"/>
        <v>0</v>
      </c>
    </row>
    <row r="90" spans="1:13" ht="42.75" hidden="1" customHeight="1" x14ac:dyDescent="0.35">
      <c r="A90" s="1303" t="s">
        <v>398</v>
      </c>
      <c r="B90" s="1304"/>
      <c r="C90" s="1304"/>
      <c r="D90" s="754" t="s">
        <v>399</v>
      </c>
      <c r="E90" s="817">
        <f t="shared" si="45"/>
        <v>0</v>
      </c>
      <c r="F90" s="753">
        <f t="shared" ref="F90:M90" si="49">F91+F95+F102+F105</f>
        <v>0</v>
      </c>
      <c r="G90" s="753">
        <f t="shared" si="49"/>
        <v>0</v>
      </c>
      <c r="H90" s="753">
        <f t="shared" si="49"/>
        <v>0</v>
      </c>
      <c r="I90" s="753">
        <f t="shared" si="49"/>
        <v>0</v>
      </c>
      <c r="J90" s="753">
        <f t="shared" si="49"/>
        <v>0</v>
      </c>
      <c r="K90" s="753">
        <f t="shared" si="49"/>
        <v>0</v>
      </c>
      <c r="L90" s="753">
        <f t="shared" si="49"/>
        <v>0</v>
      </c>
      <c r="M90" s="752">
        <f t="shared" si="49"/>
        <v>0</v>
      </c>
    </row>
    <row r="91" spans="1:13" hidden="1" x14ac:dyDescent="0.35">
      <c r="A91" s="1303" t="s">
        <v>400</v>
      </c>
      <c r="B91" s="1304"/>
      <c r="C91" s="1304"/>
      <c r="D91" s="754" t="s">
        <v>401</v>
      </c>
      <c r="E91" s="817">
        <f t="shared" si="45"/>
        <v>0</v>
      </c>
      <c r="F91" s="753">
        <f t="shared" ref="F91:M91" si="50">F93</f>
        <v>0</v>
      </c>
      <c r="G91" s="753">
        <f t="shared" si="50"/>
        <v>0</v>
      </c>
      <c r="H91" s="753">
        <f t="shared" si="50"/>
        <v>0</v>
      </c>
      <c r="I91" s="753">
        <f t="shared" si="50"/>
        <v>0</v>
      </c>
      <c r="J91" s="753">
        <f t="shared" si="50"/>
        <v>0</v>
      </c>
      <c r="K91" s="753">
        <f t="shared" si="50"/>
        <v>0</v>
      </c>
      <c r="L91" s="753">
        <f t="shared" si="50"/>
        <v>0</v>
      </c>
      <c r="M91" s="752">
        <f t="shared" si="50"/>
        <v>0</v>
      </c>
    </row>
    <row r="92" spans="1:13" hidden="1" x14ac:dyDescent="0.35">
      <c r="A92" s="767" t="s">
        <v>254</v>
      </c>
      <c r="B92" s="766"/>
      <c r="C92" s="766"/>
      <c r="D92" s="754"/>
      <c r="E92" s="817"/>
      <c r="F92" s="753"/>
      <c r="G92" s="753"/>
      <c r="H92" s="753"/>
      <c r="I92" s="753"/>
      <c r="J92" s="753"/>
      <c r="K92" s="753"/>
      <c r="L92" s="753"/>
      <c r="M92" s="752"/>
    </row>
    <row r="93" spans="1:13" ht="23.25" hidden="1" customHeight="1" x14ac:dyDescent="0.35">
      <c r="A93" s="756"/>
      <c r="B93" s="769" t="s">
        <v>402</v>
      </c>
      <c r="C93" s="755"/>
      <c r="D93" s="754" t="s">
        <v>403</v>
      </c>
      <c r="E93" s="817">
        <f>G93+H93+I93+J93</f>
        <v>0</v>
      </c>
      <c r="F93" s="753">
        <f t="shared" ref="F93:M93" si="51">F94</f>
        <v>0</v>
      </c>
      <c r="G93" s="753">
        <f t="shared" si="51"/>
        <v>0</v>
      </c>
      <c r="H93" s="753">
        <f t="shared" si="51"/>
        <v>0</v>
      </c>
      <c r="I93" s="753">
        <f t="shared" si="51"/>
        <v>0</v>
      </c>
      <c r="J93" s="753">
        <f t="shared" si="51"/>
        <v>0</v>
      </c>
      <c r="K93" s="753">
        <f t="shared" si="51"/>
        <v>0</v>
      </c>
      <c r="L93" s="753">
        <f t="shared" si="51"/>
        <v>0</v>
      </c>
      <c r="M93" s="752">
        <f t="shared" si="51"/>
        <v>0</v>
      </c>
    </row>
    <row r="94" spans="1:13" ht="24" hidden="1" customHeight="1" x14ac:dyDescent="0.35">
      <c r="A94" s="756"/>
      <c r="B94" s="769"/>
      <c r="C94" s="755" t="s">
        <v>404</v>
      </c>
      <c r="D94" s="754" t="s">
        <v>405</v>
      </c>
      <c r="E94" s="817">
        <f>G94+H94+I94+J94</f>
        <v>0</v>
      </c>
      <c r="F94" s="753">
        <f t="shared" ref="F94:M94" si="52">F199+F305</f>
        <v>0</v>
      </c>
      <c r="G94" s="753">
        <f t="shared" si="52"/>
        <v>0</v>
      </c>
      <c r="H94" s="753">
        <f t="shared" si="52"/>
        <v>0</v>
      </c>
      <c r="I94" s="753">
        <f t="shared" si="52"/>
        <v>0</v>
      </c>
      <c r="J94" s="753">
        <f t="shared" si="52"/>
        <v>0</v>
      </c>
      <c r="K94" s="753">
        <f t="shared" si="52"/>
        <v>0</v>
      </c>
      <c r="L94" s="753">
        <f t="shared" si="52"/>
        <v>0</v>
      </c>
      <c r="M94" s="752">
        <f t="shared" si="52"/>
        <v>0</v>
      </c>
    </row>
    <row r="95" spans="1:13" ht="44.25" hidden="1" customHeight="1" x14ac:dyDescent="0.35">
      <c r="A95" s="1303" t="s">
        <v>406</v>
      </c>
      <c r="B95" s="1304"/>
      <c r="C95" s="1304"/>
      <c r="D95" s="754" t="s">
        <v>407</v>
      </c>
      <c r="E95" s="817">
        <f>G95+H95+I95+J95</f>
        <v>0</v>
      </c>
      <c r="F95" s="753">
        <f t="shared" ref="F95:M95" si="53">F97+F100+F101</f>
        <v>0</v>
      </c>
      <c r="G95" s="753">
        <f t="shared" si="53"/>
        <v>0</v>
      </c>
      <c r="H95" s="753">
        <f t="shared" si="53"/>
        <v>0</v>
      </c>
      <c r="I95" s="753">
        <f t="shared" si="53"/>
        <v>0</v>
      </c>
      <c r="J95" s="753">
        <f t="shared" si="53"/>
        <v>0</v>
      </c>
      <c r="K95" s="753">
        <f t="shared" si="53"/>
        <v>0</v>
      </c>
      <c r="L95" s="753">
        <f t="shared" si="53"/>
        <v>0</v>
      </c>
      <c r="M95" s="752">
        <f t="shared" si="53"/>
        <v>0</v>
      </c>
    </row>
    <row r="96" spans="1:13" hidden="1" x14ac:dyDescent="0.35">
      <c r="A96" s="767" t="s">
        <v>254</v>
      </c>
      <c r="B96" s="766"/>
      <c r="C96" s="766"/>
      <c r="D96" s="754"/>
      <c r="E96" s="817"/>
      <c r="F96" s="753"/>
      <c r="G96" s="753"/>
      <c r="H96" s="753"/>
      <c r="I96" s="753"/>
      <c r="J96" s="753"/>
      <c r="K96" s="753"/>
      <c r="L96" s="753"/>
      <c r="M96" s="752"/>
    </row>
    <row r="97" spans="1:13" hidden="1" x14ac:dyDescent="0.35">
      <c r="A97" s="767"/>
      <c r="B97" s="754" t="s">
        <v>408</v>
      </c>
      <c r="C97" s="766"/>
      <c r="D97" s="754" t="s">
        <v>409</v>
      </c>
      <c r="E97" s="817">
        <f t="shared" ref="E97:E102" si="54">G97+H97+I97+J97</f>
        <v>0</v>
      </c>
      <c r="F97" s="753">
        <f t="shared" ref="F97:M97" si="55">F98+F99</f>
        <v>0</v>
      </c>
      <c r="G97" s="753">
        <f t="shared" si="55"/>
        <v>0</v>
      </c>
      <c r="H97" s="753">
        <f t="shared" si="55"/>
        <v>0</v>
      </c>
      <c r="I97" s="753">
        <f t="shared" si="55"/>
        <v>0</v>
      </c>
      <c r="J97" s="753">
        <f t="shared" si="55"/>
        <v>0</v>
      </c>
      <c r="K97" s="753">
        <f t="shared" si="55"/>
        <v>0</v>
      </c>
      <c r="L97" s="753">
        <f t="shared" si="55"/>
        <v>0</v>
      </c>
      <c r="M97" s="752">
        <f t="shared" si="55"/>
        <v>0</v>
      </c>
    </row>
    <row r="98" spans="1:13" hidden="1" x14ac:dyDescent="0.35">
      <c r="A98" s="767"/>
      <c r="B98" s="766"/>
      <c r="C98" s="754" t="s">
        <v>410</v>
      </c>
      <c r="D98" s="754" t="s">
        <v>411</v>
      </c>
      <c r="E98" s="817">
        <f t="shared" si="54"/>
        <v>0</v>
      </c>
      <c r="F98" s="753">
        <f t="shared" ref="F98:M101" si="56">F203+F309</f>
        <v>0</v>
      </c>
      <c r="G98" s="753">
        <f t="shared" si="56"/>
        <v>0</v>
      </c>
      <c r="H98" s="753">
        <f t="shared" si="56"/>
        <v>0</v>
      </c>
      <c r="I98" s="753">
        <f t="shared" si="56"/>
        <v>0</v>
      </c>
      <c r="J98" s="753">
        <f t="shared" si="56"/>
        <v>0</v>
      </c>
      <c r="K98" s="753">
        <f t="shared" si="56"/>
        <v>0</v>
      </c>
      <c r="L98" s="753">
        <f t="shared" si="56"/>
        <v>0</v>
      </c>
      <c r="M98" s="752">
        <f t="shared" si="56"/>
        <v>0</v>
      </c>
    </row>
    <row r="99" spans="1:13" hidden="1" x14ac:dyDescent="0.35">
      <c r="A99" s="756"/>
      <c r="B99" s="755"/>
      <c r="C99" s="755" t="s">
        <v>412</v>
      </c>
      <c r="D99" s="754" t="s">
        <v>413</v>
      </c>
      <c r="E99" s="817">
        <f t="shared" si="54"/>
        <v>0</v>
      </c>
      <c r="F99" s="753">
        <f t="shared" si="56"/>
        <v>0</v>
      </c>
      <c r="G99" s="753">
        <f t="shared" si="56"/>
        <v>0</v>
      </c>
      <c r="H99" s="753">
        <f t="shared" si="56"/>
        <v>0</v>
      </c>
      <c r="I99" s="753">
        <f t="shared" si="56"/>
        <v>0</v>
      </c>
      <c r="J99" s="753">
        <f t="shared" si="56"/>
        <v>0</v>
      </c>
      <c r="K99" s="753">
        <f t="shared" si="56"/>
        <v>0</v>
      </c>
      <c r="L99" s="753">
        <f t="shared" si="56"/>
        <v>0</v>
      </c>
      <c r="M99" s="752">
        <f t="shared" si="56"/>
        <v>0</v>
      </c>
    </row>
    <row r="100" spans="1:13" hidden="1" x14ac:dyDescent="0.35">
      <c r="A100" s="756"/>
      <c r="B100" s="1305" t="s">
        <v>414</v>
      </c>
      <c r="C100" s="1305"/>
      <c r="D100" s="754" t="s">
        <v>415</v>
      </c>
      <c r="E100" s="817">
        <f t="shared" si="54"/>
        <v>0</v>
      </c>
      <c r="F100" s="753">
        <f t="shared" si="56"/>
        <v>0</v>
      </c>
      <c r="G100" s="753">
        <f t="shared" si="56"/>
        <v>0</v>
      </c>
      <c r="H100" s="753">
        <f t="shared" si="56"/>
        <v>0</v>
      </c>
      <c r="I100" s="753">
        <f t="shared" si="56"/>
        <v>0</v>
      </c>
      <c r="J100" s="753">
        <f t="shared" si="56"/>
        <v>0</v>
      </c>
      <c r="K100" s="753">
        <f t="shared" si="56"/>
        <v>0</v>
      </c>
      <c r="L100" s="753">
        <f t="shared" si="56"/>
        <v>0</v>
      </c>
      <c r="M100" s="752">
        <f t="shared" si="56"/>
        <v>0</v>
      </c>
    </row>
    <row r="101" spans="1:13" s="749" customFormat="1" hidden="1" x14ac:dyDescent="0.35">
      <c r="A101" s="775"/>
      <c r="B101" s="1299" t="s">
        <v>416</v>
      </c>
      <c r="C101" s="1299"/>
      <c r="D101" s="774" t="s">
        <v>417</v>
      </c>
      <c r="E101" s="817">
        <f t="shared" si="54"/>
        <v>0</v>
      </c>
      <c r="F101" s="753">
        <f t="shared" si="56"/>
        <v>0</v>
      </c>
      <c r="G101" s="753">
        <f t="shared" si="56"/>
        <v>0</v>
      </c>
      <c r="H101" s="753">
        <f t="shared" si="56"/>
        <v>0</v>
      </c>
      <c r="I101" s="753">
        <f t="shared" si="56"/>
        <v>0</v>
      </c>
      <c r="J101" s="753">
        <f t="shared" si="56"/>
        <v>0</v>
      </c>
      <c r="K101" s="753">
        <f t="shared" si="56"/>
        <v>0</v>
      </c>
      <c r="L101" s="753">
        <f t="shared" si="56"/>
        <v>0</v>
      </c>
      <c r="M101" s="752">
        <f t="shared" si="56"/>
        <v>0</v>
      </c>
    </row>
    <row r="102" spans="1:13" hidden="1" x14ac:dyDescent="0.35">
      <c r="A102" s="765" t="s">
        <v>418</v>
      </c>
      <c r="B102" s="755"/>
      <c r="C102" s="771"/>
      <c r="D102" s="754" t="s">
        <v>419</v>
      </c>
      <c r="E102" s="817">
        <f t="shared" si="54"/>
        <v>0</v>
      </c>
      <c r="F102" s="753">
        <f t="shared" ref="F102:M102" si="57">F104</f>
        <v>0</v>
      </c>
      <c r="G102" s="753">
        <f t="shared" si="57"/>
        <v>0</v>
      </c>
      <c r="H102" s="753">
        <f t="shared" si="57"/>
        <v>0</v>
      </c>
      <c r="I102" s="753">
        <f t="shared" si="57"/>
        <v>0</v>
      </c>
      <c r="J102" s="753">
        <f t="shared" si="57"/>
        <v>0</v>
      </c>
      <c r="K102" s="753">
        <f t="shared" si="57"/>
        <v>0</v>
      </c>
      <c r="L102" s="753">
        <f t="shared" si="57"/>
        <v>0</v>
      </c>
      <c r="M102" s="752">
        <f t="shared" si="57"/>
        <v>0</v>
      </c>
    </row>
    <row r="103" spans="1:13" hidden="1" x14ac:dyDescent="0.35">
      <c r="A103" s="767" t="s">
        <v>254</v>
      </c>
      <c r="B103" s="766"/>
      <c r="C103" s="766"/>
      <c r="D103" s="754"/>
      <c r="E103" s="817"/>
      <c r="F103" s="753"/>
      <c r="G103" s="753"/>
      <c r="H103" s="753"/>
      <c r="I103" s="753"/>
      <c r="J103" s="753"/>
      <c r="K103" s="753"/>
      <c r="L103" s="753"/>
      <c r="M103" s="752"/>
    </row>
    <row r="104" spans="1:13" hidden="1" x14ac:dyDescent="0.35">
      <c r="A104" s="770"/>
      <c r="B104" s="769" t="s">
        <v>420</v>
      </c>
      <c r="C104" s="768"/>
      <c r="D104" s="754" t="s">
        <v>421</v>
      </c>
      <c r="E104" s="817">
        <f>G104+H104+I104+J104</f>
        <v>0</v>
      </c>
      <c r="F104" s="753">
        <f t="shared" ref="F104:M104" si="58">F209+F315</f>
        <v>0</v>
      </c>
      <c r="G104" s="753">
        <f t="shared" si="58"/>
        <v>0</v>
      </c>
      <c r="H104" s="753">
        <f t="shared" si="58"/>
        <v>0</v>
      </c>
      <c r="I104" s="753">
        <f t="shared" si="58"/>
        <v>0</v>
      </c>
      <c r="J104" s="753">
        <f t="shared" si="58"/>
        <v>0</v>
      </c>
      <c r="K104" s="753">
        <f t="shared" si="58"/>
        <v>0</v>
      </c>
      <c r="L104" s="753">
        <f t="shared" si="58"/>
        <v>0</v>
      </c>
      <c r="M104" s="752">
        <f t="shared" si="58"/>
        <v>0</v>
      </c>
    </row>
    <row r="105" spans="1:13" hidden="1" x14ac:dyDescent="0.35">
      <c r="A105" s="765" t="s">
        <v>422</v>
      </c>
      <c r="B105" s="755"/>
      <c r="C105" s="755"/>
      <c r="D105" s="754" t="s">
        <v>423</v>
      </c>
      <c r="E105" s="817">
        <f>G105+H105+I105+J105</f>
        <v>0</v>
      </c>
      <c r="F105" s="753">
        <f t="shared" ref="F105:M105" si="59">F107</f>
        <v>0</v>
      </c>
      <c r="G105" s="753">
        <f t="shared" si="59"/>
        <v>0</v>
      </c>
      <c r="H105" s="753">
        <f t="shared" si="59"/>
        <v>0</v>
      </c>
      <c r="I105" s="753">
        <f t="shared" si="59"/>
        <v>0</v>
      </c>
      <c r="J105" s="753">
        <f t="shared" si="59"/>
        <v>0</v>
      </c>
      <c r="K105" s="753">
        <f t="shared" si="59"/>
        <v>0</v>
      </c>
      <c r="L105" s="753">
        <f t="shared" si="59"/>
        <v>0</v>
      </c>
      <c r="M105" s="752">
        <f t="shared" si="59"/>
        <v>0</v>
      </c>
    </row>
    <row r="106" spans="1:13" hidden="1" x14ac:dyDescent="0.35">
      <c r="A106" s="767" t="s">
        <v>254</v>
      </c>
      <c r="B106" s="766"/>
      <c r="C106" s="766"/>
      <c r="D106" s="754"/>
      <c r="E106" s="817"/>
      <c r="F106" s="753"/>
      <c r="G106" s="753"/>
      <c r="H106" s="753"/>
      <c r="I106" s="753"/>
      <c r="J106" s="753"/>
      <c r="K106" s="753"/>
      <c r="L106" s="753"/>
      <c r="M106" s="752"/>
    </row>
    <row r="107" spans="1:13" hidden="1" x14ac:dyDescent="0.35">
      <c r="A107" s="765"/>
      <c r="B107" s="755" t="s">
        <v>424</v>
      </c>
      <c r="C107" s="755"/>
      <c r="D107" s="754" t="s">
        <v>425</v>
      </c>
      <c r="E107" s="817">
        <f t="shared" ref="E107:E130" si="60">G107+H107+I107+J107</f>
        <v>0</v>
      </c>
      <c r="F107" s="753">
        <f t="shared" ref="F107:M107" si="61">F212+F315</f>
        <v>0</v>
      </c>
      <c r="G107" s="753">
        <f t="shared" si="61"/>
        <v>0</v>
      </c>
      <c r="H107" s="753">
        <f t="shared" si="61"/>
        <v>0</v>
      </c>
      <c r="I107" s="753">
        <f t="shared" si="61"/>
        <v>0</v>
      </c>
      <c r="J107" s="753">
        <f t="shared" si="61"/>
        <v>0</v>
      </c>
      <c r="K107" s="753">
        <f t="shared" si="61"/>
        <v>0</v>
      </c>
      <c r="L107" s="753">
        <f t="shared" si="61"/>
        <v>0</v>
      </c>
      <c r="M107" s="752">
        <f t="shared" si="61"/>
        <v>0</v>
      </c>
    </row>
    <row r="108" spans="1:13" hidden="1" x14ac:dyDescent="0.35">
      <c r="A108" s="764" t="s">
        <v>426</v>
      </c>
      <c r="B108" s="763"/>
      <c r="C108" s="763"/>
      <c r="D108" s="754" t="s">
        <v>427</v>
      </c>
      <c r="E108" s="817">
        <f>G108+H108+I108+J108</f>
        <v>0</v>
      </c>
      <c r="F108" s="753">
        <f t="shared" ref="F108:M108" si="62">F109+F112</f>
        <v>0</v>
      </c>
      <c r="G108" s="753">
        <f t="shared" si="62"/>
        <v>331</v>
      </c>
      <c r="H108" s="753">
        <f t="shared" si="62"/>
        <v>-905</v>
      </c>
      <c r="I108" s="753">
        <f t="shared" si="62"/>
        <v>269</v>
      </c>
      <c r="J108" s="753">
        <f t="shared" si="62"/>
        <v>305</v>
      </c>
      <c r="K108" s="753">
        <f t="shared" si="62"/>
        <v>0</v>
      </c>
      <c r="L108" s="753">
        <f t="shared" si="62"/>
        <v>0</v>
      </c>
      <c r="M108" s="752">
        <f t="shared" si="62"/>
        <v>0</v>
      </c>
    </row>
    <row r="109" spans="1:13" ht="18.75" hidden="1" customHeight="1" x14ac:dyDescent="0.35">
      <c r="A109" s="1014" t="s">
        <v>428</v>
      </c>
      <c r="B109" s="1015"/>
      <c r="C109" s="1015"/>
      <c r="D109" s="1006" t="s">
        <v>429</v>
      </c>
      <c r="E109" s="1007">
        <f>G109+H109+I109+J109</f>
        <v>1064</v>
      </c>
      <c r="F109" s="1008">
        <f t="shared" ref="F109:M109" si="63">F110+F111</f>
        <v>0</v>
      </c>
      <c r="G109" s="1008">
        <f>G110+G111</f>
        <v>386</v>
      </c>
      <c r="H109" s="1008">
        <f t="shared" si="63"/>
        <v>104</v>
      </c>
      <c r="I109" s="1008">
        <f t="shared" si="63"/>
        <v>269</v>
      </c>
      <c r="J109" s="1008">
        <f t="shared" si="63"/>
        <v>305</v>
      </c>
      <c r="K109" s="1008">
        <f t="shared" si="63"/>
        <v>0</v>
      </c>
      <c r="L109" s="1008">
        <f t="shared" si="63"/>
        <v>0</v>
      </c>
      <c r="M109" s="1009">
        <f t="shared" si="63"/>
        <v>0</v>
      </c>
    </row>
    <row r="110" spans="1:13" s="749" customFormat="1" ht="18.75" customHeight="1" x14ac:dyDescent="0.35">
      <c r="A110" s="1043"/>
      <c r="B110" s="1348" t="s">
        <v>430</v>
      </c>
      <c r="C110" s="1348"/>
      <c r="D110" s="1044" t="s">
        <v>431</v>
      </c>
      <c r="E110" s="1045">
        <f t="shared" si="60"/>
        <v>1064</v>
      </c>
      <c r="F110" s="1046">
        <f t="shared" ref="F110:M110" si="64">F215</f>
        <v>0</v>
      </c>
      <c r="G110" s="1046">
        <f t="shared" si="64"/>
        <v>386</v>
      </c>
      <c r="H110" s="1046">
        <f t="shared" si="64"/>
        <v>104</v>
      </c>
      <c r="I110" s="1046">
        <f t="shared" si="64"/>
        <v>269</v>
      </c>
      <c r="J110" s="1046">
        <f t="shared" si="64"/>
        <v>305</v>
      </c>
      <c r="K110" s="1046">
        <f t="shared" si="64"/>
        <v>0</v>
      </c>
      <c r="L110" s="1046">
        <f t="shared" si="64"/>
        <v>0</v>
      </c>
      <c r="M110" s="1047">
        <f t="shared" si="64"/>
        <v>0</v>
      </c>
    </row>
    <row r="111" spans="1:13" s="749" customFormat="1" ht="18.75" customHeight="1" thickBot="1" x14ac:dyDescent="0.4">
      <c r="A111" s="1048"/>
      <c r="B111" s="1349" t="s">
        <v>432</v>
      </c>
      <c r="C111" s="1349"/>
      <c r="D111" s="750" t="s">
        <v>433</v>
      </c>
      <c r="E111" s="1049">
        <f t="shared" si="60"/>
        <v>0</v>
      </c>
      <c r="F111" s="1050">
        <f t="shared" ref="F111:M111" si="65">F321</f>
        <v>0</v>
      </c>
      <c r="G111" s="1050">
        <f t="shared" si="65"/>
        <v>0</v>
      </c>
      <c r="H111" s="1050">
        <f t="shared" si="65"/>
        <v>0</v>
      </c>
      <c r="I111" s="1050">
        <f t="shared" si="65"/>
        <v>0</v>
      </c>
      <c r="J111" s="1050">
        <f t="shared" si="65"/>
        <v>0</v>
      </c>
      <c r="K111" s="1050">
        <f t="shared" si="65"/>
        <v>0</v>
      </c>
      <c r="L111" s="1050">
        <f t="shared" si="65"/>
        <v>0</v>
      </c>
      <c r="M111" s="1051">
        <f t="shared" si="65"/>
        <v>0</v>
      </c>
    </row>
    <row r="112" spans="1:13" ht="18.75" hidden="1" customHeight="1" x14ac:dyDescent="0.35">
      <c r="A112" s="1024" t="s">
        <v>1256</v>
      </c>
      <c r="B112" s="1025"/>
      <c r="C112" s="1025"/>
      <c r="D112" s="1022" t="s">
        <v>435</v>
      </c>
      <c r="E112" s="817">
        <f t="shared" si="60"/>
        <v>-1064</v>
      </c>
      <c r="F112" s="817">
        <f t="shared" ref="F112:M112" si="66">F113+F114</f>
        <v>0</v>
      </c>
      <c r="G112" s="817">
        <f t="shared" si="66"/>
        <v>-55</v>
      </c>
      <c r="H112" s="817">
        <f t="shared" si="66"/>
        <v>-1009</v>
      </c>
      <c r="I112" s="817">
        <f t="shared" si="66"/>
        <v>0</v>
      </c>
      <c r="J112" s="817">
        <f t="shared" si="66"/>
        <v>0</v>
      </c>
      <c r="K112" s="817">
        <f t="shared" si="66"/>
        <v>0</v>
      </c>
      <c r="L112" s="817">
        <f t="shared" si="66"/>
        <v>0</v>
      </c>
      <c r="M112" s="820">
        <f t="shared" si="66"/>
        <v>0</v>
      </c>
    </row>
    <row r="113" spans="1:13" s="749" customFormat="1" ht="18.75" hidden="1" customHeight="1" x14ac:dyDescent="0.35">
      <c r="A113" s="818"/>
      <c r="B113" s="1350" t="s">
        <v>436</v>
      </c>
      <c r="C113" s="1350"/>
      <c r="D113" s="803" t="s">
        <v>437</v>
      </c>
      <c r="E113" s="817">
        <f t="shared" si="60"/>
        <v>0</v>
      </c>
      <c r="F113" s="773">
        <f t="shared" ref="F113:M113" si="67">F217</f>
        <v>0</v>
      </c>
      <c r="G113" s="773">
        <f t="shared" si="67"/>
        <v>0</v>
      </c>
      <c r="H113" s="773">
        <f t="shared" si="67"/>
        <v>0</v>
      </c>
      <c r="I113" s="773">
        <f t="shared" si="67"/>
        <v>0</v>
      </c>
      <c r="J113" s="773">
        <f t="shared" si="67"/>
        <v>0</v>
      </c>
      <c r="K113" s="773">
        <f t="shared" si="67"/>
        <v>0</v>
      </c>
      <c r="L113" s="773">
        <f t="shared" si="67"/>
        <v>0</v>
      </c>
      <c r="M113" s="805">
        <f t="shared" si="67"/>
        <v>0</v>
      </c>
    </row>
    <row r="114" spans="1:13" s="749" customFormat="1" ht="18.75" hidden="1" customHeight="1" x14ac:dyDescent="0.35">
      <c r="A114" s="814"/>
      <c r="B114" s="1351" t="s">
        <v>438</v>
      </c>
      <c r="C114" s="1351"/>
      <c r="D114" s="759" t="s">
        <v>439</v>
      </c>
      <c r="E114" s="1007">
        <f t="shared" si="60"/>
        <v>-1064</v>
      </c>
      <c r="F114" s="758">
        <f t="shared" ref="F114:M114" si="68">F323</f>
        <v>0</v>
      </c>
      <c r="G114" s="758">
        <f t="shared" si="68"/>
        <v>-55</v>
      </c>
      <c r="H114" s="758">
        <f t="shared" si="68"/>
        <v>-1009</v>
      </c>
      <c r="I114" s="758">
        <f t="shared" si="68"/>
        <v>0</v>
      </c>
      <c r="J114" s="758">
        <f t="shared" si="68"/>
        <v>0</v>
      </c>
      <c r="K114" s="758">
        <f t="shared" si="68"/>
        <v>0</v>
      </c>
      <c r="L114" s="758">
        <f t="shared" si="68"/>
        <v>0</v>
      </c>
      <c r="M114" s="813">
        <f t="shared" si="68"/>
        <v>0</v>
      </c>
    </row>
    <row r="115" spans="1:13" ht="49.95" customHeight="1" thickBot="1" x14ac:dyDescent="0.4">
      <c r="A115" s="1325" t="s">
        <v>1255</v>
      </c>
      <c r="B115" s="1326"/>
      <c r="C115" s="1326"/>
      <c r="D115" s="1052" t="s">
        <v>249</v>
      </c>
      <c r="E115" s="1053">
        <f t="shared" si="60"/>
        <v>2632</v>
      </c>
      <c r="F115" s="1053">
        <f t="shared" ref="F115:M115" si="69">F116+F122+F129+F179+F195</f>
        <v>0</v>
      </c>
      <c r="G115" s="1053">
        <f t="shared" si="69"/>
        <v>646</v>
      </c>
      <c r="H115" s="1053">
        <f t="shared" si="69"/>
        <v>696</v>
      </c>
      <c r="I115" s="1053">
        <f t="shared" si="69"/>
        <v>681</v>
      </c>
      <c r="J115" s="1053">
        <f t="shared" si="69"/>
        <v>609</v>
      </c>
      <c r="K115" s="1053">
        <f t="shared" si="69"/>
        <v>5756.6</v>
      </c>
      <c r="L115" s="1053">
        <f t="shared" si="69"/>
        <v>6044.7800000000007</v>
      </c>
      <c r="M115" s="1054">
        <f t="shared" si="69"/>
        <v>6340.8690000000006</v>
      </c>
    </row>
    <row r="116" spans="1:13" ht="18.600000000000001" hidden="1" customHeight="1" x14ac:dyDescent="0.35">
      <c r="A116" s="1314" t="s">
        <v>1254</v>
      </c>
      <c r="B116" s="1315"/>
      <c r="C116" s="1315"/>
      <c r="D116" s="821" t="s">
        <v>251</v>
      </c>
      <c r="E116" s="817">
        <f t="shared" si="60"/>
        <v>0</v>
      </c>
      <c r="F116" s="817">
        <f t="shared" ref="F116:M116" si="70">F117+F121</f>
        <v>0</v>
      </c>
      <c r="G116" s="817">
        <f t="shared" si="70"/>
        <v>0</v>
      </c>
      <c r="H116" s="817">
        <f t="shared" si="70"/>
        <v>0</v>
      </c>
      <c r="I116" s="817">
        <f t="shared" si="70"/>
        <v>0</v>
      </c>
      <c r="J116" s="817">
        <f t="shared" si="70"/>
        <v>0</v>
      </c>
      <c r="K116" s="817">
        <f t="shared" si="70"/>
        <v>0</v>
      </c>
      <c r="L116" s="817">
        <f t="shared" si="70"/>
        <v>0</v>
      </c>
      <c r="M116" s="820">
        <f t="shared" si="70"/>
        <v>0</v>
      </c>
    </row>
    <row r="117" spans="1:13" ht="18.600000000000001" hidden="1" customHeight="1" x14ac:dyDescent="0.35">
      <c r="A117" s="778" t="s">
        <v>252</v>
      </c>
      <c r="B117" s="799"/>
      <c r="C117" s="795"/>
      <c r="D117" s="798" t="s">
        <v>253</v>
      </c>
      <c r="E117" s="753">
        <f t="shared" si="60"/>
        <v>0</v>
      </c>
      <c r="F117" s="753">
        <f t="shared" ref="F117:M117" si="71">F119+F120</f>
        <v>0</v>
      </c>
      <c r="G117" s="753">
        <f t="shared" si="71"/>
        <v>0</v>
      </c>
      <c r="H117" s="753">
        <f t="shared" si="71"/>
        <v>0</v>
      </c>
      <c r="I117" s="753">
        <f t="shared" si="71"/>
        <v>0</v>
      </c>
      <c r="J117" s="753">
        <f t="shared" si="71"/>
        <v>0</v>
      </c>
      <c r="K117" s="753">
        <f t="shared" si="71"/>
        <v>0</v>
      </c>
      <c r="L117" s="753">
        <f t="shared" si="71"/>
        <v>0</v>
      </c>
      <c r="M117" s="752">
        <f t="shared" si="71"/>
        <v>0</v>
      </c>
    </row>
    <row r="118" spans="1:13" ht="18.600000000000001" hidden="1" customHeight="1" x14ac:dyDescent="0.35">
      <c r="A118" s="767" t="s">
        <v>254</v>
      </c>
      <c r="B118" s="766"/>
      <c r="C118" s="766"/>
      <c r="D118" s="754"/>
      <c r="E118" s="753">
        <f t="shared" si="60"/>
        <v>0</v>
      </c>
      <c r="F118" s="753"/>
      <c r="G118" s="753"/>
      <c r="H118" s="753"/>
      <c r="I118" s="753"/>
      <c r="J118" s="753"/>
      <c r="K118" s="753"/>
      <c r="L118" s="753"/>
      <c r="M118" s="752"/>
    </row>
    <row r="119" spans="1:13" ht="18.600000000000001" hidden="1" customHeight="1" x14ac:dyDescent="0.35">
      <c r="A119" s="765"/>
      <c r="B119" s="755" t="s">
        <v>255</v>
      </c>
      <c r="C119" s="795"/>
      <c r="D119" s="792" t="s">
        <v>256</v>
      </c>
      <c r="E119" s="779">
        <f t="shared" si="60"/>
        <v>0</v>
      </c>
      <c r="F119" s="753"/>
      <c r="G119" s="753"/>
      <c r="H119" s="753"/>
      <c r="I119" s="753"/>
      <c r="J119" s="753"/>
      <c r="K119" s="753"/>
      <c r="L119" s="753"/>
      <c r="M119" s="752"/>
    </row>
    <row r="120" spans="1:13" ht="18.600000000000001" hidden="1" customHeight="1" x14ac:dyDescent="0.35">
      <c r="A120" s="765"/>
      <c r="B120" s="755" t="s">
        <v>257</v>
      </c>
      <c r="C120" s="795"/>
      <c r="D120" s="791" t="s">
        <v>258</v>
      </c>
      <c r="E120" s="753">
        <f t="shared" si="60"/>
        <v>0</v>
      </c>
      <c r="F120" s="753"/>
      <c r="G120" s="753"/>
      <c r="H120" s="753"/>
      <c r="I120" s="753"/>
      <c r="J120" s="753"/>
      <c r="K120" s="753"/>
      <c r="L120" s="753"/>
      <c r="M120" s="752"/>
    </row>
    <row r="121" spans="1:13" hidden="1" x14ac:dyDescent="0.35">
      <c r="A121" s="764" t="s">
        <v>259</v>
      </c>
      <c r="B121" s="816"/>
      <c r="C121" s="816"/>
      <c r="D121" s="815" t="s">
        <v>260</v>
      </c>
      <c r="E121" s="753">
        <f t="shared" si="60"/>
        <v>0</v>
      </c>
      <c r="F121" s="753"/>
      <c r="G121" s="753"/>
      <c r="H121" s="753"/>
      <c r="I121" s="753"/>
      <c r="J121" s="753"/>
      <c r="K121" s="753"/>
      <c r="L121" s="753"/>
      <c r="M121" s="752"/>
    </row>
    <row r="122" spans="1:13" ht="42" hidden="1" customHeight="1" x14ac:dyDescent="0.35">
      <c r="A122" s="1316" t="s">
        <v>261</v>
      </c>
      <c r="B122" s="1317"/>
      <c r="C122" s="1317"/>
      <c r="D122" s="815" t="s">
        <v>262</v>
      </c>
      <c r="E122" s="753">
        <f t="shared" si="60"/>
        <v>0</v>
      </c>
      <c r="F122" s="753">
        <f t="shared" ref="F122:M122" si="72">F123</f>
        <v>0</v>
      </c>
      <c r="G122" s="753">
        <f t="shared" si="72"/>
        <v>0</v>
      </c>
      <c r="H122" s="753">
        <f t="shared" si="72"/>
        <v>0</v>
      </c>
      <c r="I122" s="753">
        <f t="shared" si="72"/>
        <v>0</v>
      </c>
      <c r="J122" s="753">
        <f t="shared" si="72"/>
        <v>0</v>
      </c>
      <c r="K122" s="753">
        <f t="shared" si="72"/>
        <v>0</v>
      </c>
      <c r="L122" s="753">
        <f t="shared" si="72"/>
        <v>0</v>
      </c>
      <c r="M122" s="752">
        <f t="shared" si="72"/>
        <v>0</v>
      </c>
    </row>
    <row r="123" spans="1:13" hidden="1" x14ac:dyDescent="0.35">
      <c r="A123" s="1316" t="s">
        <v>263</v>
      </c>
      <c r="B123" s="1317"/>
      <c r="C123" s="1317"/>
      <c r="D123" s="798" t="s">
        <v>264</v>
      </c>
      <c r="E123" s="753">
        <f t="shared" si="60"/>
        <v>0</v>
      </c>
      <c r="F123" s="753">
        <f t="shared" ref="F123:M123" si="73">F125+F127+F128</f>
        <v>0</v>
      </c>
      <c r="G123" s="753">
        <f t="shared" si="73"/>
        <v>0</v>
      </c>
      <c r="H123" s="753">
        <f t="shared" si="73"/>
        <v>0</v>
      </c>
      <c r="I123" s="753">
        <f t="shared" si="73"/>
        <v>0</v>
      </c>
      <c r="J123" s="753">
        <f t="shared" si="73"/>
        <v>0</v>
      </c>
      <c r="K123" s="753">
        <f t="shared" si="73"/>
        <v>0</v>
      </c>
      <c r="L123" s="753">
        <f t="shared" si="73"/>
        <v>0</v>
      </c>
      <c r="M123" s="752">
        <f t="shared" si="73"/>
        <v>0</v>
      </c>
    </row>
    <row r="124" spans="1:13" hidden="1" x14ac:dyDescent="0.35">
      <c r="A124" s="767" t="s">
        <v>254</v>
      </c>
      <c r="B124" s="766"/>
      <c r="C124" s="766"/>
      <c r="D124" s="754"/>
      <c r="E124" s="753">
        <f t="shared" si="60"/>
        <v>0</v>
      </c>
      <c r="F124" s="753"/>
      <c r="G124" s="753"/>
      <c r="H124" s="753"/>
      <c r="I124" s="753"/>
      <c r="J124" s="753"/>
      <c r="K124" s="753"/>
      <c r="L124" s="753"/>
      <c r="M124" s="752"/>
    </row>
    <row r="125" spans="1:13" ht="18.600000000000001" hidden="1" customHeight="1" x14ac:dyDescent="0.35">
      <c r="A125" s="785"/>
      <c r="B125" s="796" t="s">
        <v>265</v>
      </c>
      <c r="C125" s="795"/>
      <c r="D125" s="777" t="s">
        <v>266</v>
      </c>
      <c r="E125" s="753">
        <f t="shared" si="60"/>
        <v>0</v>
      </c>
      <c r="F125" s="753">
        <f t="shared" ref="F125:M125" si="74">F126</f>
        <v>0</v>
      </c>
      <c r="G125" s="753">
        <f t="shared" si="74"/>
        <v>0</v>
      </c>
      <c r="H125" s="753">
        <f t="shared" si="74"/>
        <v>0</v>
      </c>
      <c r="I125" s="753">
        <f t="shared" si="74"/>
        <v>0</v>
      </c>
      <c r="J125" s="753">
        <f t="shared" si="74"/>
        <v>0</v>
      </c>
      <c r="K125" s="753">
        <f t="shared" si="74"/>
        <v>0</v>
      </c>
      <c r="L125" s="753">
        <f t="shared" si="74"/>
        <v>0</v>
      </c>
      <c r="M125" s="752">
        <f t="shared" si="74"/>
        <v>0</v>
      </c>
    </row>
    <row r="126" spans="1:13" ht="18.600000000000001" hidden="1" customHeight="1" x14ac:dyDescent="0.35">
      <c r="A126" s="785"/>
      <c r="B126" s="796"/>
      <c r="C126" s="769" t="s">
        <v>267</v>
      </c>
      <c r="D126" s="777" t="s">
        <v>268</v>
      </c>
      <c r="E126" s="753">
        <f t="shared" si="60"/>
        <v>0</v>
      </c>
      <c r="F126" s="753"/>
      <c r="G126" s="753"/>
      <c r="H126" s="753"/>
      <c r="I126" s="753"/>
      <c r="J126" s="753"/>
      <c r="K126" s="753"/>
      <c r="L126" s="753"/>
      <c r="M126" s="752"/>
    </row>
    <row r="127" spans="1:13" ht="18.600000000000001" hidden="1" customHeight="1" x14ac:dyDescent="0.35">
      <c r="A127" s="785"/>
      <c r="B127" s="1320" t="s">
        <v>269</v>
      </c>
      <c r="C127" s="1320"/>
      <c r="D127" s="754" t="s">
        <v>270</v>
      </c>
      <c r="E127" s="753">
        <f t="shared" si="60"/>
        <v>0</v>
      </c>
      <c r="F127" s="753"/>
      <c r="G127" s="753"/>
      <c r="H127" s="753"/>
      <c r="I127" s="753"/>
      <c r="J127" s="753"/>
      <c r="K127" s="753"/>
      <c r="L127" s="753"/>
      <c r="M127" s="752"/>
    </row>
    <row r="128" spans="1:13" hidden="1" x14ac:dyDescent="0.35">
      <c r="A128" s="1003"/>
      <c r="B128" s="1004" t="s">
        <v>271</v>
      </c>
      <c r="C128" s="1005"/>
      <c r="D128" s="1006" t="s">
        <v>272</v>
      </c>
      <c r="E128" s="1008">
        <f t="shared" si="60"/>
        <v>0</v>
      </c>
      <c r="F128" s="1008"/>
      <c r="G128" s="1008"/>
      <c r="H128" s="1008"/>
      <c r="I128" s="1008"/>
      <c r="J128" s="1008"/>
      <c r="K128" s="1008"/>
      <c r="L128" s="1008"/>
      <c r="M128" s="1009"/>
    </row>
    <row r="129" spans="1:13" ht="36" customHeight="1" thickBot="1" x14ac:dyDescent="0.4">
      <c r="A129" s="1309" t="s">
        <v>1239</v>
      </c>
      <c r="B129" s="1310"/>
      <c r="C129" s="1310"/>
      <c r="D129" s="1034" t="s">
        <v>274</v>
      </c>
      <c r="E129" s="1035">
        <f t="shared" si="60"/>
        <v>2632</v>
      </c>
      <c r="F129" s="1035">
        <f t="shared" ref="F129:M129" si="75">F130+F146+F154+F171</f>
        <v>0</v>
      </c>
      <c r="G129" s="1035">
        <f t="shared" si="75"/>
        <v>646</v>
      </c>
      <c r="H129" s="1035">
        <f t="shared" si="75"/>
        <v>696</v>
      </c>
      <c r="I129" s="1035">
        <f t="shared" si="75"/>
        <v>681</v>
      </c>
      <c r="J129" s="1035">
        <f t="shared" si="75"/>
        <v>609</v>
      </c>
      <c r="K129" s="1035">
        <f t="shared" si="75"/>
        <v>5756.6</v>
      </c>
      <c r="L129" s="1035">
        <f t="shared" si="75"/>
        <v>6044.7800000000007</v>
      </c>
      <c r="M129" s="1036">
        <f t="shared" si="75"/>
        <v>6340.8690000000006</v>
      </c>
    </row>
    <row r="130" spans="1:13" ht="42.75" hidden="1" customHeight="1" x14ac:dyDescent="0.35">
      <c r="A130" s="1329" t="s">
        <v>1253</v>
      </c>
      <c r="B130" s="1330"/>
      <c r="C130" s="1330"/>
      <c r="D130" s="1019" t="s">
        <v>276</v>
      </c>
      <c r="E130" s="819">
        <f t="shared" si="60"/>
        <v>0</v>
      </c>
      <c r="F130" s="817">
        <f>-F132+F135+F139+F140+F142+F145</f>
        <v>0</v>
      </c>
      <c r="G130" s="817">
        <f t="shared" ref="G130:M130" si="76">G132+G135+G139+G140+G142+G145</f>
        <v>0</v>
      </c>
      <c r="H130" s="817">
        <f t="shared" si="76"/>
        <v>0</v>
      </c>
      <c r="I130" s="817">
        <f t="shared" si="76"/>
        <v>0</v>
      </c>
      <c r="J130" s="817">
        <f t="shared" si="76"/>
        <v>0</v>
      </c>
      <c r="K130" s="817">
        <f t="shared" si="76"/>
        <v>0</v>
      </c>
      <c r="L130" s="817">
        <f t="shared" si="76"/>
        <v>0</v>
      </c>
      <c r="M130" s="820">
        <f t="shared" si="76"/>
        <v>0</v>
      </c>
    </row>
    <row r="131" spans="1:13" hidden="1" x14ac:dyDescent="0.35">
      <c r="A131" s="767" t="s">
        <v>254</v>
      </c>
      <c r="B131" s="766"/>
      <c r="C131" s="766"/>
      <c r="D131" s="793"/>
      <c r="E131" s="779"/>
      <c r="F131" s="753"/>
      <c r="G131" s="753"/>
      <c r="H131" s="753"/>
      <c r="I131" s="753"/>
      <c r="J131" s="753"/>
      <c r="K131" s="753"/>
      <c r="L131" s="753"/>
      <c r="M131" s="752"/>
    </row>
    <row r="132" spans="1:13" hidden="1" x14ac:dyDescent="0.35">
      <c r="A132" s="785"/>
      <c r="B132" s="769" t="s">
        <v>1252</v>
      </c>
      <c r="C132" s="780"/>
      <c r="D132" s="792" t="s">
        <v>278</v>
      </c>
      <c r="E132" s="779">
        <f t="shared" ref="E132:E146" si="77">G132+H132+I132+J132</f>
        <v>0</v>
      </c>
      <c r="F132" s="753">
        <f t="shared" ref="F132:M132" si="78">F133+F134</f>
        <v>0</v>
      </c>
      <c r="G132" s="753">
        <f t="shared" si="78"/>
        <v>0</v>
      </c>
      <c r="H132" s="753">
        <f t="shared" si="78"/>
        <v>0</v>
      </c>
      <c r="I132" s="753">
        <f t="shared" si="78"/>
        <v>0</v>
      </c>
      <c r="J132" s="753">
        <f t="shared" si="78"/>
        <v>0</v>
      </c>
      <c r="K132" s="753">
        <f t="shared" si="78"/>
        <v>0</v>
      </c>
      <c r="L132" s="753">
        <f t="shared" si="78"/>
        <v>0</v>
      </c>
      <c r="M132" s="752">
        <f t="shared" si="78"/>
        <v>0</v>
      </c>
    </row>
    <row r="133" spans="1:13" hidden="1" x14ac:dyDescent="0.35">
      <c r="A133" s="785"/>
      <c r="B133" s="769"/>
      <c r="C133" s="769" t="s">
        <v>279</v>
      </c>
      <c r="D133" s="792" t="s">
        <v>280</v>
      </c>
      <c r="E133" s="779">
        <f t="shared" si="77"/>
        <v>0</v>
      </c>
      <c r="F133" s="753"/>
      <c r="G133" s="753"/>
      <c r="H133" s="753"/>
      <c r="I133" s="753"/>
      <c r="J133" s="753"/>
      <c r="K133" s="753"/>
      <c r="L133" s="753"/>
      <c r="M133" s="752"/>
    </row>
    <row r="134" spans="1:13" hidden="1" x14ac:dyDescent="0.35">
      <c r="A134" s="785"/>
      <c r="B134" s="769"/>
      <c r="C134" s="769" t="s">
        <v>281</v>
      </c>
      <c r="D134" s="792" t="s">
        <v>282</v>
      </c>
      <c r="E134" s="779">
        <f t="shared" si="77"/>
        <v>0</v>
      </c>
      <c r="F134" s="753"/>
      <c r="G134" s="753"/>
      <c r="H134" s="753"/>
      <c r="I134" s="753"/>
      <c r="J134" s="753"/>
      <c r="K134" s="753"/>
      <c r="L134" s="753"/>
      <c r="M134" s="752"/>
    </row>
    <row r="135" spans="1:13" hidden="1" x14ac:dyDescent="0.35">
      <c r="A135" s="785"/>
      <c r="B135" s="769" t="s">
        <v>283</v>
      </c>
      <c r="C135" s="771"/>
      <c r="D135" s="792" t="s">
        <v>284</v>
      </c>
      <c r="E135" s="779">
        <f t="shared" si="77"/>
        <v>0</v>
      </c>
      <c r="F135" s="753">
        <f t="shared" ref="F135:M135" si="79">F136+F137+F138</f>
        <v>0</v>
      </c>
      <c r="G135" s="753">
        <f t="shared" si="79"/>
        <v>0</v>
      </c>
      <c r="H135" s="753">
        <f t="shared" si="79"/>
        <v>0</v>
      </c>
      <c r="I135" s="753">
        <f t="shared" si="79"/>
        <v>0</v>
      </c>
      <c r="J135" s="753">
        <f t="shared" si="79"/>
        <v>0</v>
      </c>
      <c r="K135" s="753">
        <f t="shared" si="79"/>
        <v>0</v>
      </c>
      <c r="L135" s="753">
        <f t="shared" si="79"/>
        <v>0</v>
      </c>
      <c r="M135" s="752">
        <f t="shared" si="79"/>
        <v>0</v>
      </c>
    </row>
    <row r="136" spans="1:13" hidden="1" x14ac:dyDescent="0.35">
      <c r="A136" s="785"/>
      <c r="B136" s="769"/>
      <c r="C136" s="769" t="s">
        <v>285</v>
      </c>
      <c r="D136" s="792" t="s">
        <v>286</v>
      </c>
      <c r="E136" s="779">
        <f t="shared" si="77"/>
        <v>0</v>
      </c>
      <c r="F136" s="753"/>
      <c r="G136" s="753"/>
      <c r="H136" s="753"/>
      <c r="I136" s="753"/>
      <c r="J136" s="753"/>
      <c r="K136" s="753"/>
      <c r="L136" s="753"/>
      <c r="M136" s="752"/>
    </row>
    <row r="137" spans="1:13" hidden="1" x14ac:dyDescent="0.35">
      <c r="A137" s="785"/>
      <c r="B137" s="769"/>
      <c r="C137" s="769" t="s">
        <v>287</v>
      </c>
      <c r="D137" s="792" t="s">
        <v>288</v>
      </c>
      <c r="E137" s="779">
        <f t="shared" si="77"/>
        <v>0</v>
      </c>
      <c r="F137" s="753"/>
      <c r="G137" s="753"/>
      <c r="H137" s="753"/>
      <c r="I137" s="753"/>
      <c r="J137" s="753"/>
      <c r="K137" s="753"/>
      <c r="L137" s="753"/>
      <c r="M137" s="752"/>
    </row>
    <row r="138" spans="1:13" hidden="1" x14ac:dyDescent="0.35">
      <c r="A138" s="785"/>
      <c r="B138" s="769"/>
      <c r="C138" s="755" t="s">
        <v>289</v>
      </c>
      <c r="D138" s="792" t="s">
        <v>290</v>
      </c>
      <c r="E138" s="779">
        <f t="shared" si="77"/>
        <v>0</v>
      </c>
      <c r="F138" s="753"/>
      <c r="G138" s="753"/>
      <c r="H138" s="753"/>
      <c r="I138" s="753"/>
      <c r="J138" s="753"/>
      <c r="K138" s="753"/>
      <c r="L138" s="753"/>
      <c r="M138" s="752"/>
    </row>
    <row r="139" spans="1:13" hidden="1" x14ac:dyDescent="0.35">
      <c r="A139" s="785"/>
      <c r="B139" s="769" t="s">
        <v>291</v>
      </c>
      <c r="C139" s="769"/>
      <c r="D139" s="792" t="s">
        <v>292</v>
      </c>
      <c r="E139" s="779">
        <f t="shared" si="77"/>
        <v>0</v>
      </c>
      <c r="F139" s="753"/>
      <c r="G139" s="753"/>
      <c r="H139" s="753"/>
      <c r="I139" s="753"/>
      <c r="J139" s="753"/>
      <c r="K139" s="753"/>
      <c r="L139" s="753"/>
      <c r="M139" s="752"/>
    </row>
    <row r="140" spans="1:13" hidden="1" x14ac:dyDescent="0.35">
      <c r="A140" s="785"/>
      <c r="B140" s="769" t="s">
        <v>293</v>
      </c>
      <c r="C140" s="780"/>
      <c r="D140" s="792" t="s">
        <v>294</v>
      </c>
      <c r="E140" s="779">
        <f t="shared" si="77"/>
        <v>0</v>
      </c>
      <c r="F140" s="753">
        <f t="shared" ref="F140:M140" si="80">F141</f>
        <v>0</v>
      </c>
      <c r="G140" s="753">
        <f t="shared" si="80"/>
        <v>0</v>
      </c>
      <c r="H140" s="753">
        <f t="shared" si="80"/>
        <v>0</v>
      </c>
      <c r="I140" s="753">
        <f t="shared" si="80"/>
        <v>0</v>
      </c>
      <c r="J140" s="753">
        <f t="shared" si="80"/>
        <v>0</v>
      </c>
      <c r="K140" s="753">
        <f t="shared" si="80"/>
        <v>0</v>
      </c>
      <c r="L140" s="753">
        <f t="shared" si="80"/>
        <v>0</v>
      </c>
      <c r="M140" s="752">
        <f t="shared" si="80"/>
        <v>0</v>
      </c>
    </row>
    <row r="141" spans="1:13" hidden="1" x14ac:dyDescent="0.35">
      <c r="A141" s="785"/>
      <c r="B141" s="769"/>
      <c r="C141" s="769" t="s">
        <v>295</v>
      </c>
      <c r="D141" s="792" t="s">
        <v>296</v>
      </c>
      <c r="E141" s="779">
        <f t="shared" si="77"/>
        <v>0</v>
      </c>
      <c r="F141" s="753"/>
      <c r="G141" s="753"/>
      <c r="H141" s="753"/>
      <c r="I141" s="753"/>
      <c r="J141" s="753"/>
      <c r="K141" s="753"/>
      <c r="L141" s="753"/>
      <c r="M141" s="752"/>
    </row>
    <row r="142" spans="1:13" hidden="1" x14ac:dyDescent="0.35">
      <c r="A142" s="785"/>
      <c r="B142" s="769" t="s">
        <v>297</v>
      </c>
      <c r="C142" s="769"/>
      <c r="D142" s="792" t="s">
        <v>298</v>
      </c>
      <c r="E142" s="779">
        <f t="shared" si="77"/>
        <v>0</v>
      </c>
      <c r="F142" s="753">
        <f t="shared" ref="F142:M142" si="81">F143+F144</f>
        <v>0</v>
      </c>
      <c r="G142" s="753">
        <f t="shared" si="81"/>
        <v>0</v>
      </c>
      <c r="H142" s="753">
        <f t="shared" si="81"/>
        <v>0</v>
      </c>
      <c r="I142" s="753">
        <f t="shared" si="81"/>
        <v>0</v>
      </c>
      <c r="J142" s="753">
        <f t="shared" si="81"/>
        <v>0</v>
      </c>
      <c r="K142" s="753">
        <f t="shared" si="81"/>
        <v>0</v>
      </c>
      <c r="L142" s="753">
        <f t="shared" si="81"/>
        <v>0</v>
      </c>
      <c r="M142" s="752">
        <f t="shared" si="81"/>
        <v>0</v>
      </c>
    </row>
    <row r="143" spans="1:13" hidden="1" x14ac:dyDescent="0.35">
      <c r="A143" s="785"/>
      <c r="B143" s="769"/>
      <c r="C143" s="769" t="s">
        <v>299</v>
      </c>
      <c r="D143" s="791" t="s">
        <v>300</v>
      </c>
      <c r="E143" s="753">
        <f t="shared" si="77"/>
        <v>0</v>
      </c>
      <c r="F143" s="753"/>
      <c r="G143" s="753"/>
      <c r="H143" s="753"/>
      <c r="I143" s="753"/>
      <c r="J143" s="753"/>
      <c r="K143" s="753"/>
      <c r="L143" s="753"/>
      <c r="M143" s="752"/>
    </row>
    <row r="144" spans="1:13" hidden="1" x14ac:dyDescent="0.35">
      <c r="A144" s="785"/>
      <c r="B144" s="769"/>
      <c r="C144" s="769" t="s">
        <v>301</v>
      </c>
      <c r="D144" s="791" t="s">
        <v>302</v>
      </c>
      <c r="E144" s="753">
        <f t="shared" si="77"/>
        <v>0</v>
      </c>
      <c r="F144" s="753"/>
      <c r="G144" s="753"/>
      <c r="H144" s="753"/>
      <c r="I144" s="753"/>
      <c r="J144" s="753"/>
      <c r="K144" s="753"/>
      <c r="L144" s="753"/>
      <c r="M144" s="752"/>
    </row>
    <row r="145" spans="1:13" hidden="1" x14ac:dyDescent="0.35">
      <c r="A145" s="785"/>
      <c r="B145" s="755" t="s">
        <v>303</v>
      </c>
      <c r="C145" s="755"/>
      <c r="D145" s="791" t="s">
        <v>304</v>
      </c>
      <c r="E145" s="753">
        <f t="shared" si="77"/>
        <v>0</v>
      </c>
      <c r="F145" s="753"/>
      <c r="G145" s="753"/>
      <c r="H145" s="753"/>
      <c r="I145" s="753"/>
      <c r="J145" s="753"/>
      <c r="K145" s="753"/>
      <c r="L145" s="753"/>
      <c r="M145" s="752"/>
    </row>
    <row r="146" spans="1:13" hidden="1" x14ac:dyDescent="0.35">
      <c r="A146" s="765" t="s">
        <v>305</v>
      </c>
      <c r="B146" s="755"/>
      <c r="C146" s="789"/>
      <c r="D146" s="790" t="s">
        <v>306</v>
      </c>
      <c r="E146" s="753">
        <f t="shared" si="77"/>
        <v>0</v>
      </c>
      <c r="F146" s="753">
        <f t="shared" ref="F146:M146" si="82">F148+F151+F152</f>
        <v>0</v>
      </c>
      <c r="G146" s="753">
        <f t="shared" si="82"/>
        <v>0</v>
      </c>
      <c r="H146" s="753">
        <f t="shared" si="82"/>
        <v>0</v>
      </c>
      <c r="I146" s="753">
        <f t="shared" si="82"/>
        <v>0</v>
      </c>
      <c r="J146" s="753">
        <f t="shared" si="82"/>
        <v>0</v>
      </c>
      <c r="K146" s="753">
        <f t="shared" si="82"/>
        <v>0</v>
      </c>
      <c r="L146" s="753">
        <f t="shared" si="82"/>
        <v>0</v>
      </c>
      <c r="M146" s="752">
        <f t="shared" si="82"/>
        <v>0</v>
      </c>
    </row>
    <row r="147" spans="1:13" hidden="1" x14ac:dyDescent="0.35">
      <c r="A147" s="767" t="s">
        <v>254</v>
      </c>
      <c r="B147" s="766"/>
      <c r="C147" s="766"/>
      <c r="D147" s="788"/>
      <c r="E147" s="753"/>
      <c r="F147" s="753"/>
      <c r="G147" s="753"/>
      <c r="H147" s="753"/>
      <c r="I147" s="753"/>
      <c r="J147" s="753"/>
      <c r="K147" s="753"/>
      <c r="L147" s="753"/>
      <c r="M147" s="752"/>
    </row>
    <row r="148" spans="1:13" ht="45" hidden="1" customHeight="1" x14ac:dyDescent="0.35">
      <c r="A148" s="767"/>
      <c r="B148" s="1302" t="s">
        <v>1251</v>
      </c>
      <c r="C148" s="1302"/>
      <c r="D148" s="788" t="s">
        <v>308</v>
      </c>
      <c r="E148" s="753">
        <f t="shared" ref="E148:E154" si="83">G148+H148+I148+J148</f>
        <v>0</v>
      </c>
      <c r="F148" s="753">
        <f t="shared" ref="F148:M148" si="84">F149+F150</f>
        <v>0</v>
      </c>
      <c r="G148" s="753">
        <f t="shared" si="84"/>
        <v>0</v>
      </c>
      <c r="H148" s="753">
        <f t="shared" si="84"/>
        <v>0</v>
      </c>
      <c r="I148" s="753">
        <f t="shared" si="84"/>
        <v>0</v>
      </c>
      <c r="J148" s="753">
        <f t="shared" si="84"/>
        <v>0</v>
      </c>
      <c r="K148" s="753">
        <f t="shared" si="84"/>
        <v>0</v>
      </c>
      <c r="L148" s="753">
        <f t="shared" si="84"/>
        <v>0</v>
      </c>
      <c r="M148" s="752">
        <f t="shared" si="84"/>
        <v>0</v>
      </c>
    </row>
    <row r="149" spans="1:13" hidden="1" x14ac:dyDescent="0.35">
      <c r="A149" s="767"/>
      <c r="B149" s="766"/>
      <c r="C149" s="755" t="s">
        <v>309</v>
      </c>
      <c r="D149" s="788" t="s">
        <v>310</v>
      </c>
      <c r="E149" s="753">
        <f t="shared" si="83"/>
        <v>0</v>
      </c>
      <c r="F149" s="753"/>
      <c r="G149" s="753"/>
      <c r="H149" s="753"/>
      <c r="I149" s="753"/>
      <c r="J149" s="753"/>
      <c r="K149" s="753"/>
      <c r="L149" s="753"/>
      <c r="M149" s="752"/>
    </row>
    <row r="150" spans="1:13" hidden="1" x14ac:dyDescent="0.35">
      <c r="A150" s="767"/>
      <c r="B150" s="766"/>
      <c r="C150" s="755" t="s">
        <v>311</v>
      </c>
      <c r="D150" s="788" t="s">
        <v>312</v>
      </c>
      <c r="E150" s="753">
        <f t="shared" si="83"/>
        <v>0</v>
      </c>
      <c r="F150" s="753"/>
      <c r="G150" s="753"/>
      <c r="H150" s="753"/>
      <c r="I150" s="753"/>
      <c r="J150" s="753"/>
      <c r="K150" s="753"/>
      <c r="L150" s="753"/>
      <c r="M150" s="752"/>
    </row>
    <row r="151" spans="1:13" hidden="1" x14ac:dyDescent="0.35">
      <c r="A151" s="767"/>
      <c r="B151" s="754" t="s">
        <v>313</v>
      </c>
      <c r="C151" s="755"/>
      <c r="D151" s="788" t="s">
        <v>314</v>
      </c>
      <c r="E151" s="753">
        <f t="shared" si="83"/>
        <v>0</v>
      </c>
      <c r="F151" s="753"/>
      <c r="G151" s="753"/>
      <c r="H151" s="753"/>
      <c r="I151" s="753"/>
      <c r="J151" s="753"/>
      <c r="K151" s="753"/>
      <c r="L151" s="753"/>
      <c r="M151" s="752"/>
    </row>
    <row r="152" spans="1:13" hidden="1" x14ac:dyDescent="0.35">
      <c r="A152" s="785"/>
      <c r="B152" s="769" t="s">
        <v>315</v>
      </c>
      <c r="C152" s="769"/>
      <c r="D152" s="788" t="s">
        <v>316</v>
      </c>
      <c r="E152" s="753">
        <f t="shared" si="83"/>
        <v>0</v>
      </c>
      <c r="F152" s="753">
        <f t="shared" ref="F152:M152" si="85">F153</f>
        <v>0</v>
      </c>
      <c r="G152" s="753">
        <f t="shared" si="85"/>
        <v>0</v>
      </c>
      <c r="H152" s="753">
        <f t="shared" si="85"/>
        <v>0</v>
      </c>
      <c r="I152" s="753">
        <f t="shared" si="85"/>
        <v>0</v>
      </c>
      <c r="J152" s="753">
        <f t="shared" si="85"/>
        <v>0</v>
      </c>
      <c r="K152" s="753">
        <f t="shared" si="85"/>
        <v>0</v>
      </c>
      <c r="L152" s="753">
        <f t="shared" si="85"/>
        <v>0</v>
      </c>
      <c r="M152" s="752">
        <f t="shared" si="85"/>
        <v>0</v>
      </c>
    </row>
    <row r="153" spans="1:13" hidden="1" x14ac:dyDescent="0.35">
      <c r="A153" s="785"/>
      <c r="B153" s="769"/>
      <c r="C153" s="755" t="s">
        <v>317</v>
      </c>
      <c r="D153" s="788" t="s">
        <v>318</v>
      </c>
      <c r="E153" s="753">
        <f t="shared" si="83"/>
        <v>0</v>
      </c>
      <c r="F153" s="753"/>
      <c r="G153" s="753"/>
      <c r="H153" s="753"/>
      <c r="I153" s="753"/>
      <c r="J153" s="753"/>
      <c r="K153" s="753"/>
      <c r="L153" s="753"/>
      <c r="M153" s="752"/>
    </row>
    <row r="154" spans="1:13" hidden="1" x14ac:dyDescent="0.35">
      <c r="A154" s="765" t="s">
        <v>319</v>
      </c>
      <c r="B154" s="769"/>
      <c r="C154" s="771"/>
      <c r="D154" s="790" t="s">
        <v>320</v>
      </c>
      <c r="E154" s="753">
        <f t="shared" si="83"/>
        <v>0</v>
      </c>
      <c r="F154" s="753">
        <f t="shared" ref="F154:M154" si="86">F156+F168+F170</f>
        <v>0</v>
      </c>
      <c r="G154" s="753">
        <f t="shared" si="86"/>
        <v>0</v>
      </c>
      <c r="H154" s="753">
        <f t="shared" si="86"/>
        <v>0</v>
      </c>
      <c r="I154" s="753">
        <f t="shared" si="86"/>
        <v>0</v>
      </c>
      <c r="J154" s="753">
        <f t="shared" si="86"/>
        <v>0</v>
      </c>
      <c r="K154" s="753">
        <f t="shared" si="86"/>
        <v>0</v>
      </c>
      <c r="L154" s="753">
        <f t="shared" si="86"/>
        <v>0</v>
      </c>
      <c r="M154" s="752">
        <f t="shared" si="86"/>
        <v>0</v>
      </c>
    </row>
    <row r="155" spans="1:13" hidden="1" x14ac:dyDescent="0.35">
      <c r="A155" s="767" t="s">
        <v>254</v>
      </c>
      <c r="B155" s="766"/>
      <c r="C155" s="766"/>
      <c r="D155" s="788"/>
      <c r="E155" s="753"/>
      <c r="F155" s="753"/>
      <c r="G155" s="753"/>
      <c r="H155" s="753"/>
      <c r="I155" s="753"/>
      <c r="J155" s="753"/>
      <c r="K155" s="753"/>
      <c r="L155" s="753"/>
      <c r="M155" s="752"/>
    </row>
    <row r="156" spans="1:13" ht="41.25" hidden="1" customHeight="1" x14ac:dyDescent="0.35">
      <c r="A156" s="756"/>
      <c r="B156" s="1302" t="s">
        <v>321</v>
      </c>
      <c r="C156" s="1302"/>
      <c r="D156" s="788" t="s">
        <v>322</v>
      </c>
      <c r="E156" s="753">
        <f t="shared" ref="E156:E171" si="87">G156+H156+I156+J156</f>
        <v>0</v>
      </c>
      <c r="F156" s="753">
        <f t="shared" ref="F156:M156" si="88">SUM(F157:F167)</f>
        <v>0</v>
      </c>
      <c r="G156" s="753">
        <f t="shared" si="88"/>
        <v>0</v>
      </c>
      <c r="H156" s="753">
        <f t="shared" si="88"/>
        <v>0</v>
      </c>
      <c r="I156" s="753">
        <f t="shared" si="88"/>
        <v>0</v>
      </c>
      <c r="J156" s="753">
        <f t="shared" si="88"/>
        <v>0</v>
      </c>
      <c r="K156" s="753">
        <f t="shared" si="88"/>
        <v>0</v>
      </c>
      <c r="L156" s="753">
        <f t="shared" si="88"/>
        <v>0</v>
      </c>
      <c r="M156" s="752">
        <f t="shared" si="88"/>
        <v>0</v>
      </c>
    </row>
    <row r="157" spans="1:13" hidden="1" x14ac:dyDescent="0.35">
      <c r="A157" s="756"/>
      <c r="B157" s="769"/>
      <c r="C157" s="789" t="s">
        <v>323</v>
      </c>
      <c r="D157" s="788" t="s">
        <v>324</v>
      </c>
      <c r="E157" s="753">
        <f t="shared" si="87"/>
        <v>0</v>
      </c>
      <c r="F157" s="753"/>
      <c r="G157" s="753"/>
      <c r="H157" s="753"/>
      <c r="I157" s="753"/>
      <c r="J157" s="753"/>
      <c r="K157" s="753"/>
      <c r="L157" s="753"/>
      <c r="M157" s="752"/>
    </row>
    <row r="158" spans="1:13" hidden="1" x14ac:dyDescent="0.35">
      <c r="A158" s="756"/>
      <c r="B158" s="769"/>
      <c r="C158" s="755" t="s">
        <v>325</v>
      </c>
      <c r="D158" s="788" t="s">
        <v>326</v>
      </c>
      <c r="E158" s="753">
        <f t="shared" si="87"/>
        <v>0</v>
      </c>
      <c r="F158" s="753"/>
      <c r="G158" s="753"/>
      <c r="H158" s="753"/>
      <c r="I158" s="753"/>
      <c r="J158" s="753"/>
      <c r="K158" s="753"/>
      <c r="L158" s="753"/>
      <c r="M158" s="752"/>
    </row>
    <row r="159" spans="1:13" hidden="1" x14ac:dyDescent="0.35">
      <c r="A159" s="756"/>
      <c r="B159" s="769"/>
      <c r="C159" s="789" t="s">
        <v>327</v>
      </c>
      <c r="D159" s="788" t="s">
        <v>328</v>
      </c>
      <c r="E159" s="753">
        <f t="shared" si="87"/>
        <v>0</v>
      </c>
      <c r="F159" s="753"/>
      <c r="G159" s="753"/>
      <c r="H159" s="753"/>
      <c r="I159" s="753"/>
      <c r="J159" s="753"/>
      <c r="K159" s="753"/>
      <c r="L159" s="753"/>
      <c r="M159" s="752"/>
    </row>
    <row r="160" spans="1:13" hidden="1" x14ac:dyDescent="0.35">
      <c r="A160" s="756"/>
      <c r="B160" s="769"/>
      <c r="C160" s="789" t="s">
        <v>329</v>
      </c>
      <c r="D160" s="788" t="s">
        <v>330</v>
      </c>
      <c r="E160" s="753">
        <f t="shared" si="87"/>
        <v>0</v>
      </c>
      <c r="F160" s="753"/>
      <c r="G160" s="753"/>
      <c r="H160" s="753"/>
      <c r="I160" s="753"/>
      <c r="J160" s="753"/>
      <c r="K160" s="753"/>
      <c r="L160" s="753"/>
      <c r="M160" s="752"/>
    </row>
    <row r="161" spans="1:13" hidden="1" x14ac:dyDescent="0.35">
      <c r="A161" s="756"/>
      <c r="B161" s="769"/>
      <c r="C161" s="789" t="s">
        <v>331</v>
      </c>
      <c r="D161" s="788" t="s">
        <v>332</v>
      </c>
      <c r="E161" s="753">
        <f t="shared" si="87"/>
        <v>0</v>
      </c>
      <c r="F161" s="753"/>
      <c r="G161" s="753"/>
      <c r="H161" s="753"/>
      <c r="I161" s="753"/>
      <c r="J161" s="753"/>
      <c r="K161" s="753"/>
      <c r="L161" s="753"/>
      <c r="M161" s="752"/>
    </row>
    <row r="162" spans="1:13" hidden="1" x14ac:dyDescent="0.35">
      <c r="A162" s="756"/>
      <c r="B162" s="769"/>
      <c r="C162" s="789" t="s">
        <v>333</v>
      </c>
      <c r="D162" s="788" t="s">
        <v>334</v>
      </c>
      <c r="E162" s="753">
        <f t="shared" si="87"/>
        <v>0</v>
      </c>
      <c r="F162" s="753"/>
      <c r="G162" s="753"/>
      <c r="H162" s="753"/>
      <c r="I162" s="753"/>
      <c r="J162" s="753"/>
      <c r="K162" s="753"/>
      <c r="L162" s="753"/>
      <c r="M162" s="752"/>
    </row>
    <row r="163" spans="1:13" hidden="1" x14ac:dyDescent="0.35">
      <c r="A163" s="756"/>
      <c r="B163" s="769"/>
      <c r="C163" s="789" t="s">
        <v>335</v>
      </c>
      <c r="D163" s="788" t="s">
        <v>336</v>
      </c>
      <c r="E163" s="753">
        <f t="shared" si="87"/>
        <v>0</v>
      </c>
      <c r="F163" s="753"/>
      <c r="G163" s="753"/>
      <c r="H163" s="753"/>
      <c r="I163" s="753"/>
      <c r="J163" s="753"/>
      <c r="K163" s="753"/>
      <c r="L163" s="753"/>
      <c r="M163" s="752"/>
    </row>
    <row r="164" spans="1:13" hidden="1" x14ac:dyDescent="0.35">
      <c r="A164" s="756"/>
      <c r="B164" s="769"/>
      <c r="C164" s="789" t="s">
        <v>337</v>
      </c>
      <c r="D164" s="788" t="s">
        <v>338</v>
      </c>
      <c r="E164" s="753">
        <f t="shared" si="87"/>
        <v>0</v>
      </c>
      <c r="F164" s="753"/>
      <c r="G164" s="753"/>
      <c r="H164" s="753"/>
      <c r="I164" s="753"/>
      <c r="J164" s="753"/>
      <c r="K164" s="753"/>
      <c r="L164" s="753"/>
      <c r="M164" s="752"/>
    </row>
    <row r="165" spans="1:13" hidden="1" x14ac:dyDescent="0.35">
      <c r="A165" s="756"/>
      <c r="B165" s="769"/>
      <c r="C165" s="789" t="s">
        <v>339</v>
      </c>
      <c r="D165" s="788" t="s">
        <v>340</v>
      </c>
      <c r="E165" s="753">
        <f t="shared" si="87"/>
        <v>0</v>
      </c>
      <c r="F165" s="753"/>
      <c r="G165" s="753"/>
      <c r="H165" s="753"/>
      <c r="I165" s="753"/>
      <c r="J165" s="753"/>
      <c r="K165" s="753"/>
      <c r="L165" s="753"/>
      <c r="M165" s="752"/>
    </row>
    <row r="166" spans="1:13" hidden="1" x14ac:dyDescent="0.35">
      <c r="A166" s="756"/>
      <c r="B166" s="769"/>
      <c r="C166" s="789" t="s">
        <v>341</v>
      </c>
      <c r="D166" s="788" t="s">
        <v>342</v>
      </c>
      <c r="E166" s="753">
        <f t="shared" si="87"/>
        <v>0</v>
      </c>
      <c r="F166" s="753"/>
      <c r="G166" s="753"/>
      <c r="H166" s="753"/>
      <c r="I166" s="753"/>
      <c r="J166" s="753"/>
      <c r="K166" s="753"/>
      <c r="L166" s="753"/>
      <c r="M166" s="752"/>
    </row>
    <row r="167" spans="1:13" hidden="1" x14ac:dyDescent="0.35">
      <c r="A167" s="756"/>
      <c r="B167" s="769"/>
      <c r="C167" s="755" t="s">
        <v>343</v>
      </c>
      <c r="D167" s="788" t="s">
        <v>344</v>
      </c>
      <c r="E167" s="753">
        <f t="shared" si="87"/>
        <v>0</v>
      </c>
      <c r="F167" s="753"/>
      <c r="G167" s="753"/>
      <c r="H167" s="753"/>
      <c r="I167" s="753"/>
      <c r="J167" s="753"/>
      <c r="K167" s="753"/>
      <c r="L167" s="753"/>
      <c r="M167" s="752"/>
    </row>
    <row r="168" spans="1:13" hidden="1" x14ac:dyDescent="0.35">
      <c r="A168" s="756"/>
      <c r="B168" s="769" t="s">
        <v>345</v>
      </c>
      <c r="C168" s="755"/>
      <c r="D168" s="754" t="s">
        <v>346</v>
      </c>
      <c r="E168" s="753">
        <f t="shared" si="87"/>
        <v>0</v>
      </c>
      <c r="F168" s="753">
        <f t="shared" ref="F168:M168" si="89">F169</f>
        <v>0</v>
      </c>
      <c r="G168" s="753">
        <f t="shared" si="89"/>
        <v>0</v>
      </c>
      <c r="H168" s="753">
        <f t="shared" si="89"/>
        <v>0</v>
      </c>
      <c r="I168" s="753">
        <f t="shared" si="89"/>
        <v>0</v>
      </c>
      <c r="J168" s="753">
        <f t="shared" si="89"/>
        <v>0</v>
      </c>
      <c r="K168" s="753">
        <f t="shared" si="89"/>
        <v>0</v>
      </c>
      <c r="L168" s="753">
        <f t="shared" si="89"/>
        <v>0</v>
      </c>
      <c r="M168" s="752">
        <f t="shared" si="89"/>
        <v>0</v>
      </c>
    </row>
    <row r="169" spans="1:13" hidden="1" x14ac:dyDescent="0.35">
      <c r="A169" s="756"/>
      <c r="B169" s="769"/>
      <c r="C169" s="755" t="s">
        <v>347</v>
      </c>
      <c r="D169" s="755" t="s">
        <v>348</v>
      </c>
      <c r="E169" s="753">
        <f t="shared" si="87"/>
        <v>0</v>
      </c>
      <c r="F169" s="753"/>
      <c r="G169" s="753"/>
      <c r="H169" s="753"/>
      <c r="I169" s="753"/>
      <c r="J169" s="753"/>
      <c r="K169" s="753"/>
      <c r="L169" s="753"/>
      <c r="M169" s="752"/>
    </row>
    <row r="170" spans="1:13" hidden="1" x14ac:dyDescent="0.35">
      <c r="A170" s="1010"/>
      <c r="B170" s="1011" t="s">
        <v>349</v>
      </c>
      <c r="C170" s="1012"/>
      <c r="D170" s="1016" t="s">
        <v>350</v>
      </c>
      <c r="E170" s="1017">
        <f t="shared" si="87"/>
        <v>0</v>
      </c>
      <c r="F170" s="1008">
        <v>0</v>
      </c>
      <c r="G170" s="1008"/>
      <c r="H170" s="1008"/>
      <c r="I170" s="1008"/>
      <c r="J170" s="1008"/>
      <c r="K170" s="1008"/>
      <c r="L170" s="1008"/>
      <c r="M170" s="1009"/>
    </row>
    <row r="171" spans="1:13" ht="35.25" customHeight="1" thickBot="1" x14ac:dyDescent="0.4">
      <c r="A171" s="1309" t="s">
        <v>1250</v>
      </c>
      <c r="B171" s="1310"/>
      <c r="C171" s="1310"/>
      <c r="D171" s="1037" t="s">
        <v>352</v>
      </c>
      <c r="E171" s="1038">
        <f t="shared" si="87"/>
        <v>2632</v>
      </c>
      <c r="F171" s="1035">
        <f t="shared" ref="F171:M171" si="90">F173+F175+F176+F177</f>
        <v>0</v>
      </c>
      <c r="G171" s="1035">
        <f t="shared" si="90"/>
        <v>646</v>
      </c>
      <c r="H171" s="1035">
        <f t="shared" si="90"/>
        <v>696</v>
      </c>
      <c r="I171" s="1035">
        <f t="shared" si="90"/>
        <v>681</v>
      </c>
      <c r="J171" s="1035">
        <f t="shared" si="90"/>
        <v>609</v>
      </c>
      <c r="K171" s="1035">
        <f t="shared" si="90"/>
        <v>5756.6</v>
      </c>
      <c r="L171" s="1035">
        <f t="shared" si="90"/>
        <v>6044.7800000000007</v>
      </c>
      <c r="M171" s="1036">
        <f t="shared" si="90"/>
        <v>6340.8690000000006</v>
      </c>
    </row>
    <row r="172" spans="1:13" hidden="1" x14ac:dyDescent="0.35">
      <c r="A172" s="1020" t="s">
        <v>254</v>
      </c>
      <c r="B172" s="1021"/>
      <c r="C172" s="1021"/>
      <c r="D172" s="1026"/>
      <c r="E172" s="819"/>
      <c r="F172" s="817"/>
      <c r="G172" s="817"/>
      <c r="H172" s="817"/>
      <c r="I172" s="817"/>
      <c r="J172" s="817"/>
      <c r="K172" s="817"/>
      <c r="L172" s="817"/>
      <c r="M172" s="820"/>
    </row>
    <row r="173" spans="1:13" hidden="1" x14ac:dyDescent="0.35">
      <c r="A173" s="785"/>
      <c r="B173" s="755" t="s">
        <v>361</v>
      </c>
      <c r="C173" s="769"/>
      <c r="D173" s="777" t="s">
        <v>362</v>
      </c>
      <c r="E173" s="779">
        <f t="shared" ref="E173:E180" si="91">G173+H173+I173+J173</f>
        <v>0</v>
      </c>
      <c r="F173" s="753">
        <f t="shared" ref="F173:M173" si="92">F174</f>
        <v>0</v>
      </c>
      <c r="G173" s="753">
        <f t="shared" si="92"/>
        <v>0</v>
      </c>
      <c r="H173" s="753">
        <f t="shared" si="92"/>
        <v>0</v>
      </c>
      <c r="I173" s="753">
        <f t="shared" si="92"/>
        <v>0</v>
      </c>
      <c r="J173" s="753">
        <f t="shared" si="92"/>
        <v>0</v>
      </c>
      <c r="K173" s="753">
        <f t="shared" si="92"/>
        <v>0</v>
      </c>
      <c r="L173" s="753">
        <f t="shared" si="92"/>
        <v>0</v>
      </c>
      <c r="M173" s="752">
        <f t="shared" si="92"/>
        <v>0</v>
      </c>
    </row>
    <row r="174" spans="1:13" hidden="1" x14ac:dyDescent="0.35">
      <c r="A174" s="785"/>
      <c r="B174" s="755"/>
      <c r="C174" s="769" t="s">
        <v>363</v>
      </c>
      <c r="D174" s="777" t="s">
        <v>364</v>
      </c>
      <c r="E174" s="779">
        <f t="shared" si="91"/>
        <v>0</v>
      </c>
      <c r="F174" s="753"/>
      <c r="G174" s="753"/>
      <c r="H174" s="753"/>
      <c r="I174" s="753"/>
      <c r="J174" s="753"/>
      <c r="K174" s="753"/>
      <c r="L174" s="753"/>
      <c r="M174" s="752"/>
    </row>
    <row r="175" spans="1:13" hidden="1" x14ac:dyDescent="0.35">
      <c r="A175" s="1003"/>
      <c r="B175" s="1013" t="s">
        <v>365</v>
      </c>
      <c r="C175" s="1011"/>
      <c r="D175" s="1016" t="s">
        <v>366</v>
      </c>
      <c r="E175" s="1017">
        <f t="shared" si="91"/>
        <v>0</v>
      </c>
      <c r="F175" s="1008"/>
      <c r="G175" s="1008">
        <v>0</v>
      </c>
      <c r="H175" s="1008">
        <v>0</v>
      </c>
      <c r="I175" s="1008">
        <v>0</v>
      </c>
      <c r="J175" s="1008">
        <v>0</v>
      </c>
      <c r="K175" s="1008">
        <v>2993</v>
      </c>
      <c r="L175" s="1008">
        <v>3143</v>
      </c>
      <c r="M175" s="1009">
        <v>3294</v>
      </c>
    </row>
    <row r="176" spans="1:13" ht="18.600000000000001" thickBot="1" x14ac:dyDescent="0.4">
      <c r="A176" s="1039"/>
      <c r="B176" s="1040" t="s">
        <v>367</v>
      </c>
      <c r="C176" s="1041"/>
      <c r="D176" s="1055" t="s">
        <v>368</v>
      </c>
      <c r="E176" s="1038">
        <f t="shared" si="91"/>
        <v>2632</v>
      </c>
      <c r="F176" s="1035"/>
      <c r="G176" s="1035">
        <v>646</v>
      </c>
      <c r="H176" s="1035">
        <v>696</v>
      </c>
      <c r="I176" s="1035">
        <v>681</v>
      </c>
      <c r="J176" s="1035">
        <v>609</v>
      </c>
      <c r="K176" s="1035">
        <f>E176*1.05</f>
        <v>2763.6</v>
      </c>
      <c r="L176" s="1035">
        <f>K176*1.05</f>
        <v>2901.78</v>
      </c>
      <c r="M176" s="1036">
        <f>L176*1.05</f>
        <v>3046.8690000000001</v>
      </c>
    </row>
    <row r="177" spans="1:13" ht="45" hidden="1" customHeight="1" x14ac:dyDescent="0.35">
      <c r="A177" s="1023"/>
      <c r="B177" s="1311" t="s">
        <v>369</v>
      </c>
      <c r="C177" s="1311"/>
      <c r="D177" s="1026" t="s">
        <v>370</v>
      </c>
      <c r="E177" s="819">
        <f t="shared" si="91"/>
        <v>0</v>
      </c>
      <c r="F177" s="817">
        <f>F178</f>
        <v>0</v>
      </c>
      <c r="G177" s="817">
        <f>G178</f>
        <v>0</v>
      </c>
      <c r="H177" s="817"/>
      <c r="I177" s="817"/>
      <c r="J177" s="817"/>
      <c r="K177" s="817"/>
      <c r="L177" s="817"/>
      <c r="M177" s="820"/>
    </row>
    <row r="178" spans="1:13" s="749" customFormat="1" hidden="1" x14ac:dyDescent="0.35">
      <c r="A178" s="784"/>
      <c r="B178" s="783"/>
      <c r="C178" s="782" t="s">
        <v>371</v>
      </c>
      <c r="D178" s="781" t="s">
        <v>372</v>
      </c>
      <c r="E178" s="779">
        <f t="shared" si="91"/>
        <v>0</v>
      </c>
      <c r="F178" s="773"/>
      <c r="G178" s="757">
        <v>0</v>
      </c>
      <c r="H178" s="757"/>
      <c r="I178" s="757"/>
      <c r="J178" s="757"/>
      <c r="K178" s="773"/>
      <c r="L178" s="757"/>
      <c r="M178" s="772"/>
    </row>
    <row r="179" spans="1:13" ht="45.75" hidden="1" customHeight="1" x14ac:dyDescent="0.35">
      <c r="A179" s="1303" t="s">
        <v>373</v>
      </c>
      <c r="B179" s="1304"/>
      <c r="C179" s="1304"/>
      <c r="D179" s="777"/>
      <c r="E179" s="779">
        <f t="shared" si="91"/>
        <v>0</v>
      </c>
      <c r="F179" s="753">
        <f t="shared" ref="F179:M179" si="93">F180+F187</f>
        <v>0</v>
      </c>
      <c r="G179" s="753">
        <f t="shared" si="93"/>
        <v>0</v>
      </c>
      <c r="H179" s="753">
        <f t="shared" si="93"/>
        <v>0</v>
      </c>
      <c r="I179" s="753">
        <f t="shared" si="93"/>
        <v>0</v>
      </c>
      <c r="J179" s="753">
        <f t="shared" si="93"/>
        <v>0</v>
      </c>
      <c r="K179" s="753">
        <f t="shared" si="93"/>
        <v>0</v>
      </c>
      <c r="L179" s="753">
        <f t="shared" si="93"/>
        <v>0</v>
      </c>
      <c r="M179" s="752">
        <f t="shared" si="93"/>
        <v>0</v>
      </c>
    </row>
    <row r="180" spans="1:13" ht="41.25" hidden="1" customHeight="1" x14ac:dyDescent="0.35">
      <c r="A180" s="1303" t="s">
        <v>1249</v>
      </c>
      <c r="B180" s="1304"/>
      <c r="C180" s="1304"/>
      <c r="D180" s="777" t="s">
        <v>375</v>
      </c>
      <c r="E180" s="779">
        <f t="shared" si="91"/>
        <v>0</v>
      </c>
      <c r="F180" s="753">
        <f t="shared" ref="F180:M180" si="94">F182+F185+F186</f>
        <v>0</v>
      </c>
      <c r="G180" s="753">
        <f t="shared" si="94"/>
        <v>0</v>
      </c>
      <c r="H180" s="753">
        <f t="shared" si="94"/>
        <v>0</v>
      </c>
      <c r="I180" s="753">
        <f t="shared" si="94"/>
        <v>0</v>
      </c>
      <c r="J180" s="753">
        <f t="shared" si="94"/>
        <v>0</v>
      </c>
      <c r="K180" s="753">
        <f t="shared" si="94"/>
        <v>0</v>
      </c>
      <c r="L180" s="753">
        <f t="shared" si="94"/>
        <v>0</v>
      </c>
      <c r="M180" s="752">
        <f t="shared" si="94"/>
        <v>0</v>
      </c>
    </row>
    <row r="181" spans="1:13" hidden="1" x14ac:dyDescent="0.35">
      <c r="A181" s="767" t="s">
        <v>254</v>
      </c>
      <c r="B181" s="766"/>
      <c r="C181" s="766"/>
      <c r="D181" s="777"/>
      <c r="E181" s="779"/>
      <c r="F181" s="753"/>
      <c r="G181" s="753"/>
      <c r="H181" s="753"/>
      <c r="I181" s="753"/>
      <c r="J181" s="753"/>
      <c r="K181" s="753"/>
      <c r="L181" s="753"/>
      <c r="M181" s="752"/>
    </row>
    <row r="182" spans="1:13" hidden="1" x14ac:dyDescent="0.35">
      <c r="A182" s="756"/>
      <c r="B182" s="769" t="s">
        <v>376</v>
      </c>
      <c r="C182" s="771"/>
      <c r="D182" s="777" t="s">
        <v>377</v>
      </c>
      <c r="E182" s="779">
        <f t="shared" ref="E182:E187" si="95">G182+H182+I182+J182</f>
        <v>0</v>
      </c>
      <c r="F182" s="753">
        <f t="shared" ref="F182:M182" si="96">F183+F184</f>
        <v>0</v>
      </c>
      <c r="G182" s="753">
        <f t="shared" si="96"/>
        <v>0</v>
      </c>
      <c r="H182" s="753">
        <f t="shared" si="96"/>
        <v>0</v>
      </c>
      <c r="I182" s="753">
        <f t="shared" si="96"/>
        <v>0</v>
      </c>
      <c r="J182" s="753">
        <f t="shared" si="96"/>
        <v>0</v>
      </c>
      <c r="K182" s="753">
        <f t="shared" si="96"/>
        <v>0</v>
      </c>
      <c r="L182" s="753">
        <f t="shared" si="96"/>
        <v>0</v>
      </c>
      <c r="M182" s="752">
        <f t="shared" si="96"/>
        <v>0</v>
      </c>
    </row>
    <row r="183" spans="1:13" hidden="1" x14ac:dyDescent="0.35">
      <c r="A183" s="756"/>
      <c r="B183" s="769"/>
      <c r="C183" s="755" t="s">
        <v>378</v>
      </c>
      <c r="D183" s="777" t="s">
        <v>379</v>
      </c>
      <c r="E183" s="779">
        <f t="shared" si="95"/>
        <v>0</v>
      </c>
      <c r="F183" s="753"/>
      <c r="G183" s="753"/>
      <c r="H183" s="753"/>
      <c r="I183" s="753"/>
      <c r="J183" s="753"/>
      <c r="K183" s="753"/>
      <c r="L183" s="753"/>
      <c r="M183" s="752"/>
    </row>
    <row r="184" spans="1:13" hidden="1" x14ac:dyDescent="0.35">
      <c r="A184" s="756"/>
      <c r="B184" s="769"/>
      <c r="C184" s="755" t="s">
        <v>380</v>
      </c>
      <c r="D184" s="777" t="s">
        <v>381</v>
      </c>
      <c r="E184" s="779">
        <f t="shared" si="95"/>
        <v>0</v>
      </c>
      <c r="F184" s="753"/>
      <c r="G184" s="753"/>
      <c r="H184" s="753"/>
      <c r="I184" s="753"/>
      <c r="J184" s="753"/>
      <c r="K184" s="753"/>
      <c r="L184" s="753"/>
      <c r="M184" s="752"/>
    </row>
    <row r="185" spans="1:13" hidden="1" x14ac:dyDescent="0.35">
      <c r="A185" s="756"/>
      <c r="B185" s="769" t="s">
        <v>382</v>
      </c>
      <c r="C185" s="780"/>
      <c r="D185" s="777" t="s">
        <v>383</v>
      </c>
      <c r="E185" s="779">
        <f t="shared" si="95"/>
        <v>0</v>
      </c>
      <c r="F185" s="753"/>
      <c r="G185" s="753"/>
      <c r="H185" s="753"/>
      <c r="I185" s="753"/>
      <c r="J185" s="753"/>
      <c r="K185" s="753"/>
      <c r="L185" s="753"/>
      <c r="M185" s="752"/>
    </row>
    <row r="186" spans="1:13" hidden="1" x14ac:dyDescent="0.35">
      <c r="A186" s="756"/>
      <c r="B186" s="1302" t="s">
        <v>384</v>
      </c>
      <c r="C186" s="1302"/>
      <c r="D186" s="786" t="s">
        <v>385</v>
      </c>
      <c r="E186" s="779">
        <f t="shared" si="95"/>
        <v>0</v>
      </c>
      <c r="F186" s="753"/>
      <c r="G186" s="753">
        <v>0</v>
      </c>
      <c r="H186" s="753">
        <v>0</v>
      </c>
      <c r="I186" s="753"/>
      <c r="J186" s="753"/>
      <c r="K186" s="753"/>
      <c r="L186" s="753"/>
      <c r="M186" s="752"/>
    </row>
    <row r="187" spans="1:13" hidden="1" x14ac:dyDescent="0.35">
      <c r="A187" s="778" t="s">
        <v>1235</v>
      </c>
      <c r="B187" s="769"/>
      <c r="C187" s="771"/>
      <c r="D187" s="777" t="s">
        <v>387</v>
      </c>
      <c r="E187" s="779">
        <f t="shared" si="95"/>
        <v>0</v>
      </c>
      <c r="F187" s="753">
        <f t="shared" ref="F187:M187" si="97">F189+F190+F191+F194</f>
        <v>0</v>
      </c>
      <c r="G187" s="753">
        <f t="shared" si="97"/>
        <v>0</v>
      </c>
      <c r="H187" s="753">
        <f t="shared" si="97"/>
        <v>0</v>
      </c>
      <c r="I187" s="753">
        <f t="shared" si="97"/>
        <v>0</v>
      </c>
      <c r="J187" s="753">
        <f t="shared" si="97"/>
        <v>0</v>
      </c>
      <c r="K187" s="753">
        <f t="shared" si="97"/>
        <v>0</v>
      </c>
      <c r="L187" s="753">
        <f t="shared" si="97"/>
        <v>0</v>
      </c>
      <c r="M187" s="752">
        <f t="shared" si="97"/>
        <v>0</v>
      </c>
    </row>
    <row r="188" spans="1:13" hidden="1" x14ac:dyDescent="0.35">
      <c r="A188" s="767" t="s">
        <v>254</v>
      </c>
      <c r="B188" s="766"/>
      <c r="C188" s="766"/>
      <c r="D188" s="777"/>
      <c r="E188" s="779"/>
      <c r="F188" s="753"/>
      <c r="G188" s="753"/>
      <c r="H188" s="753"/>
      <c r="I188" s="753"/>
      <c r="J188" s="753"/>
      <c r="K188" s="753"/>
      <c r="L188" s="753"/>
      <c r="M188" s="752"/>
    </row>
    <row r="189" spans="1:13" hidden="1" x14ac:dyDescent="0.35">
      <c r="A189" s="756"/>
      <c r="B189" s="769" t="s">
        <v>388</v>
      </c>
      <c r="C189" s="771"/>
      <c r="D189" s="777" t="s">
        <v>389</v>
      </c>
      <c r="E189" s="779">
        <f t="shared" ref="E189:E196" si="98">G189+H189+I189+J189</f>
        <v>0</v>
      </c>
      <c r="F189" s="753"/>
      <c r="G189" s="753"/>
      <c r="H189" s="753"/>
      <c r="I189" s="753"/>
      <c r="J189" s="753"/>
      <c r="K189" s="753"/>
      <c r="L189" s="753"/>
      <c r="M189" s="752"/>
    </row>
    <row r="190" spans="1:13" hidden="1" x14ac:dyDescent="0.35">
      <c r="A190" s="756"/>
      <c r="B190" s="769" t="s">
        <v>390</v>
      </c>
      <c r="C190" s="771"/>
      <c r="D190" s="777" t="s">
        <v>391</v>
      </c>
      <c r="E190" s="753">
        <f t="shared" si="98"/>
        <v>0</v>
      </c>
      <c r="F190" s="753"/>
      <c r="G190" s="753"/>
      <c r="H190" s="753"/>
      <c r="I190" s="753"/>
      <c r="J190" s="753"/>
      <c r="K190" s="753"/>
      <c r="L190" s="753"/>
      <c r="M190" s="752"/>
    </row>
    <row r="191" spans="1:13" hidden="1" x14ac:dyDescent="0.35">
      <c r="A191" s="756"/>
      <c r="B191" s="769" t="s">
        <v>392</v>
      </c>
      <c r="C191" s="771"/>
      <c r="D191" s="777" t="s">
        <v>393</v>
      </c>
      <c r="E191" s="753">
        <f t="shared" si="98"/>
        <v>0</v>
      </c>
      <c r="F191" s="753">
        <f t="shared" ref="F191:M191" si="99">F192+F193</f>
        <v>0</v>
      </c>
      <c r="G191" s="753">
        <f t="shared" si="99"/>
        <v>0</v>
      </c>
      <c r="H191" s="753">
        <f t="shared" si="99"/>
        <v>0</v>
      </c>
      <c r="I191" s="753">
        <f t="shared" si="99"/>
        <v>0</v>
      </c>
      <c r="J191" s="753">
        <f t="shared" si="99"/>
        <v>0</v>
      </c>
      <c r="K191" s="753">
        <f t="shared" si="99"/>
        <v>0</v>
      </c>
      <c r="L191" s="753">
        <f t="shared" si="99"/>
        <v>0</v>
      </c>
      <c r="M191" s="752">
        <f t="shared" si="99"/>
        <v>0</v>
      </c>
    </row>
    <row r="192" spans="1:13" hidden="1" x14ac:dyDescent="0.35">
      <c r="A192" s="756"/>
      <c r="B192" s="769"/>
      <c r="C192" s="769" t="s">
        <v>394</v>
      </c>
      <c r="D192" s="754" t="s">
        <v>395</v>
      </c>
      <c r="E192" s="753">
        <f t="shared" si="98"/>
        <v>0</v>
      </c>
      <c r="F192" s="753"/>
      <c r="G192" s="753"/>
      <c r="H192" s="753"/>
      <c r="I192" s="753"/>
      <c r="J192" s="753"/>
      <c r="K192" s="753"/>
      <c r="L192" s="753"/>
      <c r="M192" s="752"/>
    </row>
    <row r="193" spans="1:13" hidden="1" x14ac:dyDescent="0.35">
      <c r="A193" s="756"/>
      <c r="B193" s="769"/>
      <c r="C193" s="769" t="s">
        <v>396</v>
      </c>
      <c r="D193" s="754" t="s">
        <v>397</v>
      </c>
      <c r="E193" s="753">
        <f t="shared" si="98"/>
        <v>0</v>
      </c>
      <c r="F193" s="753"/>
      <c r="G193" s="753"/>
      <c r="H193" s="753"/>
      <c r="I193" s="753"/>
      <c r="J193" s="753"/>
      <c r="K193" s="753"/>
      <c r="L193" s="753"/>
      <c r="M193" s="752"/>
    </row>
    <row r="194" spans="1:13" hidden="1" x14ac:dyDescent="0.35">
      <c r="A194" s="756"/>
      <c r="B194" s="776" t="s">
        <v>1234</v>
      </c>
      <c r="C194" s="776"/>
      <c r="D194" s="754" t="s">
        <v>1233</v>
      </c>
      <c r="E194" s="753">
        <f t="shared" si="98"/>
        <v>0</v>
      </c>
      <c r="F194" s="753"/>
      <c r="G194" s="753"/>
      <c r="H194" s="753"/>
      <c r="I194" s="753"/>
      <c r="J194" s="753"/>
      <c r="K194" s="753"/>
      <c r="L194" s="753"/>
      <c r="M194" s="752"/>
    </row>
    <row r="195" spans="1:13" ht="43.5" hidden="1" customHeight="1" x14ac:dyDescent="0.35">
      <c r="A195" s="1303" t="s">
        <v>398</v>
      </c>
      <c r="B195" s="1304"/>
      <c r="C195" s="1304"/>
      <c r="D195" s="754" t="s">
        <v>399</v>
      </c>
      <c r="E195" s="753">
        <f t="shared" si="98"/>
        <v>0</v>
      </c>
      <c r="F195" s="753">
        <f t="shared" ref="F195:M195" si="100">F196+F200+F207+F210</f>
        <v>0</v>
      </c>
      <c r="G195" s="753">
        <f t="shared" si="100"/>
        <v>0</v>
      </c>
      <c r="H195" s="753">
        <f t="shared" si="100"/>
        <v>0</v>
      </c>
      <c r="I195" s="753">
        <f t="shared" si="100"/>
        <v>0</v>
      </c>
      <c r="J195" s="753">
        <f t="shared" si="100"/>
        <v>0</v>
      </c>
      <c r="K195" s="753">
        <f t="shared" si="100"/>
        <v>0</v>
      </c>
      <c r="L195" s="753">
        <f t="shared" si="100"/>
        <v>0</v>
      </c>
      <c r="M195" s="752">
        <f t="shared" si="100"/>
        <v>0</v>
      </c>
    </row>
    <row r="196" spans="1:13" hidden="1" x14ac:dyDescent="0.35">
      <c r="A196" s="1303" t="s">
        <v>400</v>
      </c>
      <c r="B196" s="1304"/>
      <c r="C196" s="1304"/>
      <c r="D196" s="754" t="s">
        <v>401</v>
      </c>
      <c r="E196" s="753">
        <f t="shared" si="98"/>
        <v>0</v>
      </c>
      <c r="F196" s="753">
        <f t="shared" ref="F196:M196" si="101">F198</f>
        <v>0</v>
      </c>
      <c r="G196" s="753">
        <f t="shared" si="101"/>
        <v>0</v>
      </c>
      <c r="H196" s="753">
        <f t="shared" si="101"/>
        <v>0</v>
      </c>
      <c r="I196" s="753">
        <f t="shared" si="101"/>
        <v>0</v>
      </c>
      <c r="J196" s="753">
        <f t="shared" si="101"/>
        <v>0</v>
      </c>
      <c r="K196" s="753">
        <f t="shared" si="101"/>
        <v>0</v>
      </c>
      <c r="L196" s="753">
        <f t="shared" si="101"/>
        <v>0</v>
      </c>
      <c r="M196" s="752">
        <f t="shared" si="101"/>
        <v>0</v>
      </c>
    </row>
    <row r="197" spans="1:13" hidden="1" x14ac:dyDescent="0.35">
      <c r="A197" s="767" t="s">
        <v>254</v>
      </c>
      <c r="B197" s="766"/>
      <c r="C197" s="766"/>
      <c r="D197" s="754"/>
      <c r="E197" s="753"/>
      <c r="F197" s="753"/>
      <c r="G197" s="753"/>
      <c r="H197" s="753"/>
      <c r="I197" s="753"/>
      <c r="J197" s="753"/>
      <c r="K197" s="753"/>
      <c r="L197" s="753"/>
      <c r="M197" s="752"/>
    </row>
    <row r="198" spans="1:13" hidden="1" x14ac:dyDescent="0.35">
      <c r="A198" s="756"/>
      <c r="B198" s="769" t="s">
        <v>402</v>
      </c>
      <c r="C198" s="755"/>
      <c r="D198" s="754" t="s">
        <v>403</v>
      </c>
      <c r="E198" s="753">
        <f>G198+H198+I198+J198</f>
        <v>0</v>
      </c>
      <c r="F198" s="753">
        <f t="shared" ref="F198:M198" si="102">F199</f>
        <v>0</v>
      </c>
      <c r="G198" s="753">
        <f t="shared" si="102"/>
        <v>0</v>
      </c>
      <c r="H198" s="753">
        <f t="shared" si="102"/>
        <v>0</v>
      </c>
      <c r="I198" s="753">
        <f t="shared" si="102"/>
        <v>0</v>
      </c>
      <c r="J198" s="753">
        <f t="shared" si="102"/>
        <v>0</v>
      </c>
      <c r="K198" s="753">
        <f t="shared" si="102"/>
        <v>0</v>
      </c>
      <c r="L198" s="753">
        <f t="shared" si="102"/>
        <v>0</v>
      </c>
      <c r="M198" s="752">
        <f t="shared" si="102"/>
        <v>0</v>
      </c>
    </row>
    <row r="199" spans="1:13" hidden="1" x14ac:dyDescent="0.35">
      <c r="A199" s="756"/>
      <c r="B199" s="769"/>
      <c r="C199" s="755" t="s">
        <v>404</v>
      </c>
      <c r="D199" s="754" t="s">
        <v>405</v>
      </c>
      <c r="E199" s="753">
        <f>G199+H199+I199+J199</f>
        <v>0</v>
      </c>
      <c r="F199" s="753"/>
      <c r="G199" s="753"/>
      <c r="H199" s="753"/>
      <c r="I199" s="753"/>
      <c r="J199" s="753"/>
      <c r="K199" s="753"/>
      <c r="L199" s="753"/>
      <c r="M199" s="752"/>
    </row>
    <row r="200" spans="1:13" ht="48" hidden="1" customHeight="1" x14ac:dyDescent="0.35">
      <c r="A200" s="1303" t="s">
        <v>406</v>
      </c>
      <c r="B200" s="1304"/>
      <c r="C200" s="1304"/>
      <c r="D200" s="754" t="s">
        <v>407</v>
      </c>
      <c r="E200" s="753">
        <f>G200+H200+I200+J200</f>
        <v>0</v>
      </c>
      <c r="F200" s="753">
        <f t="shared" ref="F200:M200" si="103">F202+F205+F206</f>
        <v>0</v>
      </c>
      <c r="G200" s="753">
        <f t="shared" si="103"/>
        <v>0</v>
      </c>
      <c r="H200" s="753">
        <f t="shared" si="103"/>
        <v>0</v>
      </c>
      <c r="I200" s="753">
        <f t="shared" si="103"/>
        <v>0</v>
      </c>
      <c r="J200" s="753">
        <f t="shared" si="103"/>
        <v>0</v>
      </c>
      <c r="K200" s="753">
        <f t="shared" si="103"/>
        <v>0</v>
      </c>
      <c r="L200" s="753">
        <f t="shared" si="103"/>
        <v>0</v>
      </c>
      <c r="M200" s="752">
        <f t="shared" si="103"/>
        <v>0</v>
      </c>
    </row>
    <row r="201" spans="1:13" hidden="1" x14ac:dyDescent="0.35">
      <c r="A201" s="767" t="s">
        <v>254</v>
      </c>
      <c r="B201" s="766"/>
      <c r="C201" s="766"/>
      <c r="D201" s="754"/>
      <c r="E201" s="753"/>
      <c r="F201" s="753"/>
      <c r="G201" s="753"/>
      <c r="H201" s="753"/>
      <c r="I201" s="753"/>
      <c r="J201" s="753"/>
      <c r="K201" s="753"/>
      <c r="L201" s="753"/>
      <c r="M201" s="752"/>
    </row>
    <row r="202" spans="1:13" hidden="1" x14ac:dyDescent="0.35">
      <c r="A202" s="767"/>
      <c r="B202" s="754" t="s">
        <v>408</v>
      </c>
      <c r="C202" s="766"/>
      <c r="D202" s="754" t="s">
        <v>409</v>
      </c>
      <c r="E202" s="753">
        <f t="shared" ref="E202:E207" si="104">G202+H202+I202+J202</f>
        <v>0</v>
      </c>
      <c r="F202" s="753">
        <f t="shared" ref="F202:M202" si="105">F203+F204</f>
        <v>0</v>
      </c>
      <c r="G202" s="753">
        <f t="shared" si="105"/>
        <v>0</v>
      </c>
      <c r="H202" s="753">
        <f t="shared" si="105"/>
        <v>0</v>
      </c>
      <c r="I202" s="753">
        <f t="shared" si="105"/>
        <v>0</v>
      </c>
      <c r="J202" s="753">
        <f t="shared" si="105"/>
        <v>0</v>
      </c>
      <c r="K202" s="753">
        <f t="shared" si="105"/>
        <v>0</v>
      </c>
      <c r="L202" s="753">
        <f t="shared" si="105"/>
        <v>0</v>
      </c>
      <c r="M202" s="752">
        <f t="shared" si="105"/>
        <v>0</v>
      </c>
    </row>
    <row r="203" spans="1:13" hidden="1" x14ac:dyDescent="0.35">
      <c r="A203" s="767"/>
      <c r="B203" s="766"/>
      <c r="C203" s="754" t="s">
        <v>410</v>
      </c>
      <c r="D203" s="754" t="s">
        <v>411</v>
      </c>
      <c r="E203" s="753">
        <f t="shared" si="104"/>
        <v>0</v>
      </c>
      <c r="F203" s="753"/>
      <c r="G203" s="753"/>
      <c r="H203" s="753"/>
      <c r="I203" s="753"/>
      <c r="J203" s="753"/>
      <c r="K203" s="753"/>
      <c r="L203" s="753"/>
      <c r="M203" s="752"/>
    </row>
    <row r="204" spans="1:13" hidden="1" x14ac:dyDescent="0.35">
      <c r="A204" s="756"/>
      <c r="B204" s="755"/>
      <c r="C204" s="755" t="s">
        <v>412</v>
      </c>
      <c r="D204" s="754" t="s">
        <v>413</v>
      </c>
      <c r="E204" s="753">
        <f t="shared" si="104"/>
        <v>0</v>
      </c>
      <c r="F204" s="753"/>
      <c r="G204" s="753"/>
      <c r="H204" s="753"/>
      <c r="I204" s="753"/>
      <c r="J204" s="753"/>
      <c r="K204" s="753"/>
      <c r="L204" s="753"/>
      <c r="M204" s="752"/>
    </row>
    <row r="205" spans="1:13" hidden="1" x14ac:dyDescent="0.35">
      <c r="A205" s="756"/>
      <c r="B205" s="1305" t="s">
        <v>414</v>
      </c>
      <c r="C205" s="1305"/>
      <c r="D205" s="754" t="s">
        <v>415</v>
      </c>
      <c r="E205" s="753">
        <f t="shared" si="104"/>
        <v>0</v>
      </c>
      <c r="F205" s="753"/>
      <c r="G205" s="753"/>
      <c r="H205" s="753"/>
      <c r="I205" s="753"/>
      <c r="J205" s="753"/>
      <c r="K205" s="753"/>
      <c r="L205" s="753"/>
      <c r="M205" s="752"/>
    </row>
    <row r="206" spans="1:13" s="749" customFormat="1" hidden="1" x14ac:dyDescent="0.35">
      <c r="A206" s="775"/>
      <c r="B206" s="1299" t="s">
        <v>416</v>
      </c>
      <c r="C206" s="1299"/>
      <c r="D206" s="774" t="s">
        <v>417</v>
      </c>
      <c r="E206" s="753">
        <f t="shared" si="104"/>
        <v>0</v>
      </c>
      <c r="F206" s="773"/>
      <c r="G206" s="757"/>
      <c r="H206" s="757"/>
      <c r="I206" s="757"/>
      <c r="J206" s="757"/>
      <c r="K206" s="773"/>
      <c r="L206" s="757"/>
      <c r="M206" s="772"/>
    </row>
    <row r="207" spans="1:13" hidden="1" x14ac:dyDescent="0.35">
      <c r="A207" s="765" t="s">
        <v>418</v>
      </c>
      <c r="B207" s="755"/>
      <c r="C207" s="771"/>
      <c r="D207" s="754" t="s">
        <v>419</v>
      </c>
      <c r="E207" s="753">
        <f t="shared" si="104"/>
        <v>0</v>
      </c>
      <c r="F207" s="753">
        <f t="shared" ref="F207:M207" si="106">F209</f>
        <v>0</v>
      </c>
      <c r="G207" s="753">
        <f t="shared" si="106"/>
        <v>0</v>
      </c>
      <c r="H207" s="753">
        <f t="shared" si="106"/>
        <v>0</v>
      </c>
      <c r="I207" s="753">
        <f t="shared" si="106"/>
        <v>0</v>
      </c>
      <c r="J207" s="753">
        <f t="shared" si="106"/>
        <v>0</v>
      </c>
      <c r="K207" s="753">
        <f t="shared" si="106"/>
        <v>0</v>
      </c>
      <c r="L207" s="753">
        <f t="shared" si="106"/>
        <v>0</v>
      </c>
      <c r="M207" s="752">
        <f t="shared" si="106"/>
        <v>0</v>
      </c>
    </row>
    <row r="208" spans="1:13" hidden="1" x14ac:dyDescent="0.35">
      <c r="A208" s="767" t="s">
        <v>254</v>
      </c>
      <c r="B208" s="766"/>
      <c r="C208" s="766"/>
      <c r="D208" s="754"/>
      <c r="E208" s="753"/>
      <c r="F208" s="753"/>
      <c r="G208" s="753"/>
      <c r="H208" s="753"/>
      <c r="I208" s="753"/>
      <c r="J208" s="753"/>
      <c r="K208" s="753"/>
      <c r="L208" s="753"/>
      <c r="M208" s="752"/>
    </row>
    <row r="209" spans="1:13" hidden="1" x14ac:dyDescent="0.35">
      <c r="A209" s="770"/>
      <c r="B209" s="769" t="s">
        <v>420</v>
      </c>
      <c r="C209" s="768"/>
      <c r="D209" s="754" t="s">
        <v>421</v>
      </c>
      <c r="E209" s="753">
        <f>G209+H209+I209+J209</f>
        <v>0</v>
      </c>
      <c r="F209" s="753"/>
      <c r="G209" s="753"/>
      <c r="H209" s="753"/>
      <c r="I209" s="753"/>
      <c r="J209" s="753"/>
      <c r="K209" s="753"/>
      <c r="L209" s="753"/>
      <c r="M209" s="752"/>
    </row>
    <row r="210" spans="1:13" hidden="1" x14ac:dyDescent="0.35">
      <c r="A210" s="765" t="s">
        <v>422</v>
      </c>
      <c r="B210" s="755"/>
      <c r="C210" s="755"/>
      <c r="D210" s="754" t="s">
        <v>423</v>
      </c>
      <c r="E210" s="753">
        <f>G210+H210+I210+J210</f>
        <v>0</v>
      </c>
      <c r="F210" s="753">
        <f t="shared" ref="F210:M210" si="107">F212</f>
        <v>0</v>
      </c>
      <c r="G210" s="753">
        <f t="shared" si="107"/>
        <v>0</v>
      </c>
      <c r="H210" s="753">
        <f t="shared" si="107"/>
        <v>0</v>
      </c>
      <c r="I210" s="753">
        <f t="shared" si="107"/>
        <v>0</v>
      </c>
      <c r="J210" s="753">
        <f t="shared" si="107"/>
        <v>0</v>
      </c>
      <c r="K210" s="753">
        <f t="shared" si="107"/>
        <v>0</v>
      </c>
      <c r="L210" s="753">
        <f t="shared" si="107"/>
        <v>0</v>
      </c>
      <c r="M210" s="752">
        <f t="shared" si="107"/>
        <v>0</v>
      </c>
    </row>
    <row r="211" spans="1:13" hidden="1" x14ac:dyDescent="0.35">
      <c r="A211" s="767" t="s">
        <v>254</v>
      </c>
      <c r="B211" s="766"/>
      <c r="C211" s="766"/>
      <c r="D211" s="754"/>
      <c r="E211" s="753"/>
      <c r="F211" s="753"/>
      <c r="G211" s="753"/>
      <c r="H211" s="753"/>
      <c r="I211" s="753"/>
      <c r="J211" s="753"/>
      <c r="K211" s="753"/>
      <c r="L211" s="753"/>
      <c r="M211" s="752"/>
    </row>
    <row r="212" spans="1:13" hidden="1" x14ac:dyDescent="0.35">
      <c r="A212" s="1018"/>
      <c r="B212" s="1013" t="s">
        <v>424</v>
      </c>
      <c r="C212" s="1013"/>
      <c r="D212" s="1006" t="s">
        <v>425</v>
      </c>
      <c r="E212" s="1008">
        <f t="shared" ref="E212:E220" si="108">G212+H212+I212+J212</f>
        <v>0</v>
      </c>
      <c r="F212" s="1008"/>
      <c r="G212" s="1008"/>
      <c r="H212" s="1008"/>
      <c r="I212" s="1008"/>
      <c r="J212" s="1008"/>
      <c r="K212" s="1008"/>
      <c r="L212" s="1008"/>
      <c r="M212" s="1009"/>
    </row>
    <row r="213" spans="1:13" x14ac:dyDescent="0.35">
      <c r="A213" s="1056" t="s">
        <v>426</v>
      </c>
      <c r="B213" s="1057"/>
      <c r="C213" s="1057"/>
      <c r="D213" s="1058" t="s">
        <v>427</v>
      </c>
      <c r="E213" s="1045">
        <f t="shared" si="108"/>
        <v>1064</v>
      </c>
      <c r="F213" s="1045">
        <f t="shared" ref="F213:M213" si="109">F214+F216</f>
        <v>0</v>
      </c>
      <c r="G213" s="1045">
        <f t="shared" si="109"/>
        <v>386</v>
      </c>
      <c r="H213" s="1045">
        <f t="shared" si="109"/>
        <v>104</v>
      </c>
      <c r="I213" s="1045">
        <f t="shared" si="109"/>
        <v>269</v>
      </c>
      <c r="J213" s="1045">
        <f t="shared" si="109"/>
        <v>305</v>
      </c>
      <c r="K213" s="1045">
        <f t="shared" si="109"/>
        <v>0</v>
      </c>
      <c r="L213" s="1045">
        <f t="shared" si="109"/>
        <v>0</v>
      </c>
      <c r="M213" s="1059">
        <f t="shared" si="109"/>
        <v>0</v>
      </c>
    </row>
    <row r="214" spans="1:13" x14ac:dyDescent="0.35">
      <c r="A214" s="762" t="s">
        <v>451</v>
      </c>
      <c r="B214" s="761"/>
      <c r="C214" s="761"/>
      <c r="D214" s="754" t="s">
        <v>429</v>
      </c>
      <c r="E214" s="753">
        <f t="shared" si="108"/>
        <v>1064</v>
      </c>
      <c r="F214" s="753">
        <f t="shared" ref="F214:M214" si="110">F215</f>
        <v>0</v>
      </c>
      <c r="G214" s="753">
        <f t="shared" si="110"/>
        <v>386</v>
      </c>
      <c r="H214" s="753">
        <f t="shared" si="110"/>
        <v>104</v>
      </c>
      <c r="I214" s="753">
        <f t="shared" si="110"/>
        <v>269</v>
      </c>
      <c r="J214" s="753">
        <f t="shared" si="110"/>
        <v>305</v>
      </c>
      <c r="K214" s="753">
        <f t="shared" si="110"/>
        <v>0</v>
      </c>
      <c r="L214" s="753">
        <f t="shared" si="110"/>
        <v>0</v>
      </c>
      <c r="M214" s="752">
        <f t="shared" si="110"/>
        <v>0</v>
      </c>
    </row>
    <row r="215" spans="1:13" s="749" customFormat="1" ht="18.600000000000001" thickBot="1" x14ac:dyDescent="0.4">
      <c r="A215" s="1060"/>
      <c r="B215" s="1321" t="s">
        <v>430</v>
      </c>
      <c r="C215" s="1321"/>
      <c r="D215" s="750" t="s">
        <v>431</v>
      </c>
      <c r="E215" s="1061">
        <f t="shared" si="108"/>
        <v>1064</v>
      </c>
      <c r="F215" s="1050">
        <v>0</v>
      </c>
      <c r="G215" s="1050">
        <f>'Venituri Sf Nectarie'!F208-G115</f>
        <v>386</v>
      </c>
      <c r="H215" s="1050">
        <f>'Venituri Sf Nectarie'!G208-H115</f>
        <v>104</v>
      </c>
      <c r="I215" s="1050">
        <f>'Venituri Sf Nectarie'!H208-I115</f>
        <v>269</v>
      </c>
      <c r="J215" s="1050">
        <f>'Venituri Sf Nectarie'!I208-J115</f>
        <v>305</v>
      </c>
      <c r="K215" s="1050"/>
      <c r="L215" s="1050"/>
      <c r="M215" s="1051"/>
    </row>
    <row r="216" spans="1:13" ht="20.399999999999999" hidden="1" x14ac:dyDescent="0.35">
      <c r="A216" s="1027" t="s">
        <v>1248</v>
      </c>
      <c r="B216" s="1028"/>
      <c r="C216" s="1028"/>
      <c r="D216" s="1029" t="s">
        <v>435</v>
      </c>
      <c r="E216" s="1007">
        <f t="shared" si="108"/>
        <v>0</v>
      </c>
      <c r="F216" s="1007">
        <f t="shared" ref="F216:M216" si="111">F217</f>
        <v>0</v>
      </c>
      <c r="G216" s="1007">
        <f t="shared" si="111"/>
        <v>0</v>
      </c>
      <c r="H216" s="1007">
        <f t="shared" si="111"/>
        <v>0</v>
      </c>
      <c r="I216" s="1007">
        <f t="shared" si="111"/>
        <v>0</v>
      </c>
      <c r="J216" s="1007">
        <f t="shared" si="111"/>
        <v>0</v>
      </c>
      <c r="K216" s="1007">
        <f t="shared" si="111"/>
        <v>0</v>
      </c>
      <c r="L216" s="1007">
        <f t="shared" si="111"/>
        <v>0</v>
      </c>
      <c r="M216" s="1030">
        <f t="shared" si="111"/>
        <v>0</v>
      </c>
    </row>
    <row r="217" spans="1:13" s="749" customFormat="1" ht="14.25" customHeight="1" x14ac:dyDescent="0.35">
      <c r="A217" s="1062"/>
      <c r="B217" s="1322" t="s">
        <v>436</v>
      </c>
      <c r="C217" s="1322"/>
      <c r="D217" s="1044" t="s">
        <v>437</v>
      </c>
      <c r="E217" s="1045">
        <f t="shared" si="108"/>
        <v>0</v>
      </c>
      <c r="F217" s="1063">
        <v>0</v>
      </c>
      <c r="G217" s="1063">
        <v>0</v>
      </c>
      <c r="H217" s="1046">
        <v>0</v>
      </c>
      <c r="I217" s="1046">
        <v>0</v>
      </c>
      <c r="J217" s="1046">
        <v>0</v>
      </c>
      <c r="K217" s="1063"/>
      <c r="L217" s="1046"/>
      <c r="M217" s="1047"/>
    </row>
    <row r="218" spans="1:13" ht="49.95" customHeight="1" thickBot="1" x14ac:dyDescent="0.4">
      <c r="A218" s="1323" t="s">
        <v>1247</v>
      </c>
      <c r="B218" s="1324"/>
      <c r="C218" s="1324"/>
      <c r="D218" s="1064" t="s">
        <v>249</v>
      </c>
      <c r="E218" s="1065">
        <f t="shared" si="108"/>
        <v>1064</v>
      </c>
      <c r="F218" s="1065">
        <f t="shared" ref="F218:M218" si="112">F219+F228+F235+F285+F301</f>
        <v>0</v>
      </c>
      <c r="G218" s="1065">
        <f t="shared" si="112"/>
        <v>55</v>
      </c>
      <c r="H218" s="1065">
        <f t="shared" si="112"/>
        <v>1009</v>
      </c>
      <c r="I218" s="1065">
        <f t="shared" si="112"/>
        <v>0</v>
      </c>
      <c r="J218" s="1065">
        <f t="shared" si="112"/>
        <v>0</v>
      </c>
      <c r="K218" s="1065">
        <f t="shared" si="112"/>
        <v>212.8</v>
      </c>
      <c r="L218" s="1065">
        <f t="shared" si="112"/>
        <v>0</v>
      </c>
      <c r="M218" s="1066">
        <f t="shared" si="112"/>
        <v>0</v>
      </c>
    </row>
    <row r="219" spans="1:13" ht="18.600000000000001" hidden="1" customHeight="1" x14ac:dyDescent="0.35">
      <c r="A219" s="1314" t="s">
        <v>1246</v>
      </c>
      <c r="B219" s="1315"/>
      <c r="C219" s="1315"/>
      <c r="D219" s="821" t="s">
        <v>251</v>
      </c>
      <c r="E219" s="817">
        <f t="shared" si="108"/>
        <v>0</v>
      </c>
      <c r="F219" s="817">
        <f t="shared" ref="F219:M219" si="113">F220+F224</f>
        <v>0</v>
      </c>
      <c r="G219" s="817">
        <f t="shared" si="113"/>
        <v>0</v>
      </c>
      <c r="H219" s="817">
        <f t="shared" si="113"/>
        <v>0</v>
      </c>
      <c r="I219" s="817">
        <f t="shared" si="113"/>
        <v>0</v>
      </c>
      <c r="J219" s="817">
        <f t="shared" si="113"/>
        <v>0</v>
      </c>
      <c r="K219" s="817">
        <f t="shared" si="113"/>
        <v>0</v>
      </c>
      <c r="L219" s="817">
        <f t="shared" si="113"/>
        <v>0</v>
      </c>
      <c r="M219" s="820">
        <f t="shared" si="113"/>
        <v>0</v>
      </c>
    </row>
    <row r="220" spans="1:13" s="749" customFormat="1" hidden="1" x14ac:dyDescent="0.35">
      <c r="A220" s="812" t="s">
        <v>1245</v>
      </c>
      <c r="B220" s="811"/>
      <c r="C220" s="806"/>
      <c r="D220" s="810" t="s">
        <v>1244</v>
      </c>
      <c r="E220" s="753">
        <f t="shared" si="108"/>
        <v>0</v>
      </c>
      <c r="F220" s="773">
        <f t="shared" ref="F220:M220" si="114">F222</f>
        <v>0</v>
      </c>
      <c r="G220" s="773">
        <f t="shared" si="114"/>
        <v>0</v>
      </c>
      <c r="H220" s="773">
        <f t="shared" si="114"/>
        <v>0</v>
      </c>
      <c r="I220" s="773">
        <f t="shared" si="114"/>
        <v>0</v>
      </c>
      <c r="J220" s="773">
        <f t="shared" si="114"/>
        <v>0</v>
      </c>
      <c r="K220" s="773">
        <f t="shared" si="114"/>
        <v>0</v>
      </c>
      <c r="L220" s="773">
        <f t="shared" si="114"/>
        <v>0</v>
      </c>
      <c r="M220" s="805">
        <f t="shared" si="114"/>
        <v>0</v>
      </c>
    </row>
    <row r="221" spans="1:13" s="749" customFormat="1" hidden="1" x14ac:dyDescent="0.35">
      <c r="A221" s="809" t="s">
        <v>254</v>
      </c>
      <c r="B221" s="808"/>
      <c r="C221" s="807"/>
      <c r="D221" s="803"/>
      <c r="E221" s="753"/>
      <c r="F221" s="773"/>
      <c r="G221" s="757"/>
      <c r="H221" s="757"/>
      <c r="I221" s="802"/>
      <c r="J221" s="757"/>
      <c r="K221" s="801"/>
      <c r="L221" s="757"/>
      <c r="M221" s="800"/>
    </row>
    <row r="222" spans="1:13" s="749" customFormat="1" hidden="1" x14ac:dyDescent="0.35">
      <c r="A222" s="784"/>
      <c r="B222" s="783" t="s">
        <v>1243</v>
      </c>
      <c r="C222" s="806"/>
      <c r="D222" s="803" t="s">
        <v>1242</v>
      </c>
      <c r="E222" s="753">
        <f>G222+H222+I222+J222</f>
        <v>0</v>
      </c>
      <c r="F222" s="773">
        <f t="shared" ref="F222:M222" si="115">F223</f>
        <v>0</v>
      </c>
      <c r="G222" s="773">
        <f t="shared" si="115"/>
        <v>0</v>
      </c>
      <c r="H222" s="773">
        <f t="shared" si="115"/>
        <v>0</v>
      </c>
      <c r="I222" s="773">
        <f t="shared" si="115"/>
        <v>0</v>
      </c>
      <c r="J222" s="773">
        <f t="shared" si="115"/>
        <v>0</v>
      </c>
      <c r="K222" s="773">
        <f t="shared" si="115"/>
        <v>0</v>
      </c>
      <c r="L222" s="773">
        <f t="shared" si="115"/>
        <v>0</v>
      </c>
      <c r="M222" s="805">
        <f t="shared" si="115"/>
        <v>0</v>
      </c>
    </row>
    <row r="223" spans="1:13" s="749" customFormat="1" hidden="1" x14ac:dyDescent="0.35">
      <c r="A223" s="784"/>
      <c r="B223" s="783"/>
      <c r="C223" s="804" t="s">
        <v>1241</v>
      </c>
      <c r="D223" s="803" t="s">
        <v>1240</v>
      </c>
      <c r="E223" s="753">
        <f>G223+H223+I223+J223</f>
        <v>0</v>
      </c>
      <c r="F223" s="773"/>
      <c r="G223" s="757"/>
      <c r="H223" s="757"/>
      <c r="I223" s="802"/>
      <c r="J223" s="757"/>
      <c r="K223" s="801"/>
      <c r="L223" s="757"/>
      <c r="M223" s="800"/>
    </row>
    <row r="224" spans="1:13" hidden="1" x14ac:dyDescent="0.35">
      <c r="A224" s="778" t="s">
        <v>252</v>
      </c>
      <c r="B224" s="799"/>
      <c r="C224" s="795"/>
      <c r="D224" s="798" t="s">
        <v>253</v>
      </c>
      <c r="E224" s="753">
        <f>G224+H224+I224+J224</f>
        <v>0</v>
      </c>
      <c r="F224" s="753">
        <f t="shared" ref="F224:M224" si="116">F226+F227</f>
        <v>0</v>
      </c>
      <c r="G224" s="753">
        <f t="shared" si="116"/>
        <v>0</v>
      </c>
      <c r="H224" s="753">
        <f t="shared" si="116"/>
        <v>0</v>
      </c>
      <c r="I224" s="753">
        <f t="shared" si="116"/>
        <v>0</v>
      </c>
      <c r="J224" s="753">
        <f t="shared" si="116"/>
        <v>0</v>
      </c>
      <c r="K224" s="753">
        <f t="shared" si="116"/>
        <v>0</v>
      </c>
      <c r="L224" s="753">
        <f t="shared" si="116"/>
        <v>0</v>
      </c>
      <c r="M224" s="752">
        <f t="shared" si="116"/>
        <v>0</v>
      </c>
    </row>
    <row r="225" spans="1:13" hidden="1" x14ac:dyDescent="0.35">
      <c r="A225" s="767" t="s">
        <v>254</v>
      </c>
      <c r="B225" s="766"/>
      <c r="C225" s="766"/>
      <c r="D225" s="754"/>
      <c r="E225" s="753"/>
      <c r="F225" s="753"/>
      <c r="G225" s="753"/>
      <c r="H225" s="753"/>
      <c r="I225" s="753"/>
      <c r="J225" s="753"/>
      <c r="K225" s="753"/>
      <c r="L225" s="753"/>
      <c r="M225" s="752"/>
    </row>
    <row r="226" spans="1:13" hidden="1" x14ac:dyDescent="0.35">
      <c r="A226" s="765"/>
      <c r="B226" s="755" t="s">
        <v>255</v>
      </c>
      <c r="C226" s="795"/>
      <c r="D226" s="791" t="s">
        <v>256</v>
      </c>
      <c r="E226" s="753">
        <f>G226+H226+I226+J226</f>
        <v>0</v>
      </c>
      <c r="F226" s="753"/>
      <c r="G226" s="753">
        <v>0</v>
      </c>
      <c r="H226" s="753">
        <v>0</v>
      </c>
      <c r="I226" s="753"/>
      <c r="J226" s="753">
        <v>0</v>
      </c>
      <c r="K226" s="753"/>
      <c r="L226" s="753"/>
      <c r="M226" s="752"/>
    </row>
    <row r="227" spans="1:13" hidden="1" x14ac:dyDescent="0.35">
      <c r="A227" s="765"/>
      <c r="B227" s="755" t="s">
        <v>257</v>
      </c>
      <c r="C227" s="795"/>
      <c r="D227" s="792" t="s">
        <v>258</v>
      </c>
      <c r="E227" s="779">
        <f>G227+H227+I227+J227</f>
        <v>0</v>
      </c>
      <c r="F227" s="779"/>
      <c r="G227" s="779"/>
      <c r="H227" s="779">
        <v>0</v>
      </c>
      <c r="I227" s="779"/>
      <c r="J227" s="779"/>
      <c r="K227" s="753"/>
      <c r="L227" s="753"/>
      <c r="M227" s="752"/>
    </row>
    <row r="228" spans="1:13" ht="40.5" hidden="1" customHeight="1" x14ac:dyDescent="0.35">
      <c r="A228" s="1316" t="s">
        <v>261</v>
      </c>
      <c r="B228" s="1317"/>
      <c r="C228" s="1317"/>
      <c r="D228" s="797" t="s">
        <v>262</v>
      </c>
      <c r="E228" s="779">
        <f>G228+H228+I228+J228</f>
        <v>0</v>
      </c>
      <c r="F228" s="779">
        <f t="shared" ref="F228:M228" si="117">F229</f>
        <v>0</v>
      </c>
      <c r="G228" s="779">
        <f t="shared" si="117"/>
        <v>0</v>
      </c>
      <c r="H228" s="779">
        <f t="shared" si="117"/>
        <v>0</v>
      </c>
      <c r="I228" s="779">
        <f t="shared" si="117"/>
        <v>0</v>
      </c>
      <c r="J228" s="779">
        <f t="shared" si="117"/>
        <v>0</v>
      </c>
      <c r="K228" s="753">
        <f t="shared" si="117"/>
        <v>0</v>
      </c>
      <c r="L228" s="753">
        <f t="shared" si="117"/>
        <v>0</v>
      </c>
      <c r="M228" s="752">
        <f t="shared" si="117"/>
        <v>0</v>
      </c>
    </row>
    <row r="229" spans="1:13" hidden="1" x14ac:dyDescent="0.35">
      <c r="A229" s="1318" t="s">
        <v>263</v>
      </c>
      <c r="B229" s="1319"/>
      <c r="C229" s="1319"/>
      <c r="D229" s="794" t="s">
        <v>264</v>
      </c>
      <c r="E229" s="779">
        <f>G229+H229+I229+J229</f>
        <v>0</v>
      </c>
      <c r="F229" s="779">
        <f t="shared" ref="F229:M229" si="118">F231+F233+F234</f>
        <v>0</v>
      </c>
      <c r="G229" s="779">
        <f t="shared" si="118"/>
        <v>0</v>
      </c>
      <c r="H229" s="779">
        <f t="shared" si="118"/>
        <v>0</v>
      </c>
      <c r="I229" s="779">
        <f t="shared" si="118"/>
        <v>0</v>
      </c>
      <c r="J229" s="779">
        <f t="shared" si="118"/>
        <v>0</v>
      </c>
      <c r="K229" s="753">
        <f t="shared" si="118"/>
        <v>0</v>
      </c>
      <c r="L229" s="753">
        <f t="shared" si="118"/>
        <v>0</v>
      </c>
      <c r="M229" s="752">
        <f t="shared" si="118"/>
        <v>0</v>
      </c>
    </row>
    <row r="230" spans="1:13" hidden="1" x14ac:dyDescent="0.35">
      <c r="A230" s="767" t="s">
        <v>254</v>
      </c>
      <c r="B230" s="766"/>
      <c r="C230" s="766"/>
      <c r="D230" s="777"/>
      <c r="E230" s="779"/>
      <c r="F230" s="779"/>
      <c r="G230" s="779"/>
      <c r="H230" s="779"/>
      <c r="I230" s="779"/>
      <c r="J230" s="779"/>
      <c r="K230" s="753"/>
      <c r="L230" s="753"/>
      <c r="M230" s="752"/>
    </row>
    <row r="231" spans="1:13" hidden="1" x14ac:dyDescent="0.35">
      <c r="A231" s="785"/>
      <c r="B231" s="796" t="s">
        <v>265</v>
      </c>
      <c r="C231" s="795"/>
      <c r="D231" s="777" t="s">
        <v>266</v>
      </c>
      <c r="E231" s="779">
        <f t="shared" ref="E231:E236" si="119">G231+H231+I231+J231</f>
        <v>0</v>
      </c>
      <c r="F231" s="779">
        <f t="shared" ref="F231:M231" si="120">F232</f>
        <v>0</v>
      </c>
      <c r="G231" s="779">
        <f t="shared" si="120"/>
        <v>0</v>
      </c>
      <c r="H231" s="779">
        <f t="shared" si="120"/>
        <v>0</v>
      </c>
      <c r="I231" s="779">
        <f t="shared" si="120"/>
        <v>0</v>
      </c>
      <c r="J231" s="779">
        <f t="shared" si="120"/>
        <v>0</v>
      </c>
      <c r="K231" s="753">
        <f t="shared" si="120"/>
        <v>0</v>
      </c>
      <c r="L231" s="753">
        <f t="shared" si="120"/>
        <v>0</v>
      </c>
      <c r="M231" s="752">
        <f t="shared" si="120"/>
        <v>0</v>
      </c>
    </row>
    <row r="232" spans="1:13" hidden="1" x14ac:dyDescent="0.35">
      <c r="A232" s="785"/>
      <c r="B232" s="796"/>
      <c r="C232" s="769" t="s">
        <v>267</v>
      </c>
      <c r="D232" s="777" t="s">
        <v>268</v>
      </c>
      <c r="E232" s="779">
        <f t="shared" si="119"/>
        <v>0</v>
      </c>
      <c r="F232" s="779">
        <v>0</v>
      </c>
      <c r="G232" s="779"/>
      <c r="H232" s="779"/>
      <c r="I232" s="779"/>
      <c r="J232" s="779"/>
      <c r="K232" s="753"/>
      <c r="L232" s="753"/>
      <c r="M232" s="752"/>
    </row>
    <row r="233" spans="1:13" hidden="1" x14ac:dyDescent="0.35">
      <c r="A233" s="785"/>
      <c r="B233" s="1320" t="s">
        <v>269</v>
      </c>
      <c r="C233" s="1320"/>
      <c r="D233" s="777" t="s">
        <v>270</v>
      </c>
      <c r="E233" s="779">
        <f t="shared" si="119"/>
        <v>0</v>
      </c>
      <c r="F233" s="779"/>
      <c r="G233" s="779"/>
      <c r="H233" s="779"/>
      <c r="I233" s="779"/>
      <c r="J233" s="779"/>
      <c r="K233" s="753"/>
      <c r="L233" s="753"/>
      <c r="M233" s="752"/>
    </row>
    <row r="234" spans="1:13" hidden="1" x14ac:dyDescent="0.35">
      <c r="A234" s="1003"/>
      <c r="B234" s="1004" t="s">
        <v>271</v>
      </c>
      <c r="C234" s="1005"/>
      <c r="D234" s="1016" t="s">
        <v>272</v>
      </c>
      <c r="E234" s="1008">
        <f t="shared" si="119"/>
        <v>0</v>
      </c>
      <c r="F234" s="1008"/>
      <c r="G234" s="1008"/>
      <c r="H234" s="1008"/>
      <c r="I234" s="1008"/>
      <c r="J234" s="1008"/>
      <c r="K234" s="1008"/>
      <c r="L234" s="1008"/>
      <c r="M234" s="1009"/>
    </row>
    <row r="235" spans="1:13" ht="45.75" customHeight="1" thickBot="1" x14ac:dyDescent="0.4">
      <c r="A235" s="1309" t="s">
        <v>1239</v>
      </c>
      <c r="B235" s="1310"/>
      <c r="C235" s="1310"/>
      <c r="D235" s="1067" t="s">
        <v>274</v>
      </c>
      <c r="E235" s="1035">
        <f t="shared" si="119"/>
        <v>1064</v>
      </c>
      <c r="F235" s="1035">
        <f t="shared" ref="F235:M235" si="121">F236+F252+F260+F277</f>
        <v>0</v>
      </c>
      <c r="G235" s="1035">
        <f t="shared" si="121"/>
        <v>55</v>
      </c>
      <c r="H235" s="1035">
        <f t="shared" si="121"/>
        <v>1009</v>
      </c>
      <c r="I235" s="1035">
        <f t="shared" si="121"/>
        <v>0</v>
      </c>
      <c r="J235" s="1035">
        <f t="shared" si="121"/>
        <v>0</v>
      </c>
      <c r="K235" s="1035">
        <f t="shared" si="121"/>
        <v>212.8</v>
      </c>
      <c r="L235" s="1035">
        <f t="shared" si="121"/>
        <v>0</v>
      </c>
      <c r="M235" s="1036">
        <f t="shared" si="121"/>
        <v>0</v>
      </c>
    </row>
    <row r="236" spans="1:13" ht="39.75" hidden="1" customHeight="1" x14ac:dyDescent="0.35">
      <c r="A236" s="1312" t="s">
        <v>1238</v>
      </c>
      <c r="B236" s="1313"/>
      <c r="C236" s="1313"/>
      <c r="D236" s="1019" t="s">
        <v>276</v>
      </c>
      <c r="E236" s="819">
        <f t="shared" si="119"/>
        <v>0</v>
      </c>
      <c r="F236" s="819">
        <f t="shared" ref="F236:M236" si="122">F238+F241+F245+F246+F248+F251</f>
        <v>0</v>
      </c>
      <c r="G236" s="817">
        <f t="shared" si="122"/>
        <v>0</v>
      </c>
      <c r="H236" s="817">
        <f t="shared" si="122"/>
        <v>0</v>
      </c>
      <c r="I236" s="817">
        <f t="shared" si="122"/>
        <v>0</v>
      </c>
      <c r="J236" s="817">
        <f t="shared" si="122"/>
        <v>0</v>
      </c>
      <c r="K236" s="817">
        <f t="shared" si="122"/>
        <v>0</v>
      </c>
      <c r="L236" s="817">
        <f t="shared" si="122"/>
        <v>0</v>
      </c>
      <c r="M236" s="820">
        <f t="shared" si="122"/>
        <v>0</v>
      </c>
    </row>
    <row r="237" spans="1:13" hidden="1" x14ac:dyDescent="0.35">
      <c r="A237" s="767" t="s">
        <v>254</v>
      </c>
      <c r="B237" s="766"/>
      <c r="C237" s="766"/>
      <c r="D237" s="793"/>
      <c r="E237" s="779"/>
      <c r="F237" s="779"/>
      <c r="G237" s="753"/>
      <c r="H237" s="753"/>
      <c r="I237" s="753"/>
      <c r="J237" s="753"/>
      <c r="K237" s="753"/>
      <c r="L237" s="753"/>
      <c r="M237" s="752"/>
    </row>
    <row r="238" spans="1:13" hidden="1" x14ac:dyDescent="0.35">
      <c r="A238" s="785"/>
      <c r="B238" s="769" t="s">
        <v>277</v>
      </c>
      <c r="C238" s="780"/>
      <c r="D238" s="792" t="s">
        <v>278</v>
      </c>
      <c r="E238" s="779">
        <f t="shared" ref="E238:E252" si="123">G238+H238+I238+J238</f>
        <v>0</v>
      </c>
      <c r="F238" s="779">
        <f t="shared" ref="F238:M238" si="124">F239+F240</f>
        <v>0</v>
      </c>
      <c r="G238" s="753">
        <f t="shared" si="124"/>
        <v>0</v>
      </c>
      <c r="H238" s="753">
        <f t="shared" si="124"/>
        <v>0</v>
      </c>
      <c r="I238" s="753">
        <f t="shared" si="124"/>
        <v>0</v>
      </c>
      <c r="J238" s="753">
        <f t="shared" si="124"/>
        <v>0</v>
      </c>
      <c r="K238" s="753">
        <f t="shared" si="124"/>
        <v>0</v>
      </c>
      <c r="L238" s="753">
        <f t="shared" si="124"/>
        <v>0</v>
      </c>
      <c r="M238" s="752">
        <f t="shared" si="124"/>
        <v>0</v>
      </c>
    </row>
    <row r="239" spans="1:13" hidden="1" x14ac:dyDescent="0.35">
      <c r="A239" s="785"/>
      <c r="B239" s="769"/>
      <c r="C239" s="769" t="s">
        <v>279</v>
      </c>
      <c r="D239" s="792" t="s">
        <v>280</v>
      </c>
      <c r="E239" s="779">
        <f t="shared" si="123"/>
        <v>0</v>
      </c>
      <c r="F239" s="779"/>
      <c r="G239" s="753"/>
      <c r="H239" s="753">
        <v>0</v>
      </c>
      <c r="I239" s="753">
        <v>0</v>
      </c>
      <c r="J239" s="753">
        <v>0</v>
      </c>
      <c r="K239" s="753"/>
      <c r="L239" s="753"/>
      <c r="M239" s="752"/>
    </row>
    <row r="240" spans="1:13" hidden="1" x14ac:dyDescent="0.35">
      <c r="A240" s="785"/>
      <c r="B240" s="769"/>
      <c r="C240" s="769" t="s">
        <v>281</v>
      </c>
      <c r="D240" s="792" t="s">
        <v>282</v>
      </c>
      <c r="E240" s="779">
        <f t="shared" si="123"/>
        <v>0</v>
      </c>
      <c r="F240" s="779"/>
      <c r="G240" s="753">
        <v>0</v>
      </c>
      <c r="H240" s="753">
        <v>0</v>
      </c>
      <c r="I240" s="753">
        <v>0</v>
      </c>
      <c r="J240" s="753">
        <v>0</v>
      </c>
      <c r="K240" s="753"/>
      <c r="L240" s="753"/>
      <c r="M240" s="752"/>
    </row>
    <row r="241" spans="1:13" hidden="1" x14ac:dyDescent="0.35">
      <c r="A241" s="785"/>
      <c r="B241" s="769" t="s">
        <v>283</v>
      </c>
      <c r="C241" s="771"/>
      <c r="D241" s="792" t="s">
        <v>284</v>
      </c>
      <c r="E241" s="779">
        <f t="shared" si="123"/>
        <v>0</v>
      </c>
      <c r="F241" s="779">
        <f t="shared" ref="F241:M241" si="125">F242+F243+F244</f>
        <v>0</v>
      </c>
      <c r="G241" s="753">
        <f t="shared" si="125"/>
        <v>0</v>
      </c>
      <c r="H241" s="753">
        <f t="shared" si="125"/>
        <v>0</v>
      </c>
      <c r="I241" s="753">
        <f t="shared" si="125"/>
        <v>0</v>
      </c>
      <c r="J241" s="753">
        <f t="shared" si="125"/>
        <v>0</v>
      </c>
      <c r="K241" s="753">
        <f t="shared" si="125"/>
        <v>0</v>
      </c>
      <c r="L241" s="753">
        <f t="shared" si="125"/>
        <v>0</v>
      </c>
      <c r="M241" s="752">
        <f t="shared" si="125"/>
        <v>0</v>
      </c>
    </row>
    <row r="242" spans="1:13" hidden="1" x14ac:dyDescent="0.35">
      <c r="A242" s="785"/>
      <c r="B242" s="769"/>
      <c r="C242" s="769" t="s">
        <v>285</v>
      </c>
      <c r="D242" s="792" t="s">
        <v>286</v>
      </c>
      <c r="E242" s="779">
        <f t="shared" si="123"/>
        <v>0</v>
      </c>
      <c r="F242" s="779"/>
      <c r="G242" s="753"/>
      <c r="H242" s="753"/>
      <c r="I242" s="753"/>
      <c r="J242" s="753"/>
      <c r="K242" s="753"/>
      <c r="L242" s="753"/>
      <c r="M242" s="752"/>
    </row>
    <row r="243" spans="1:13" hidden="1" x14ac:dyDescent="0.35">
      <c r="A243" s="785"/>
      <c r="B243" s="769"/>
      <c r="C243" s="769" t="s">
        <v>287</v>
      </c>
      <c r="D243" s="792" t="s">
        <v>288</v>
      </c>
      <c r="E243" s="779">
        <f t="shared" si="123"/>
        <v>0</v>
      </c>
      <c r="F243" s="779"/>
      <c r="G243" s="753"/>
      <c r="H243" s="753"/>
      <c r="I243" s="753"/>
      <c r="J243" s="753"/>
      <c r="K243" s="753"/>
      <c r="L243" s="753"/>
      <c r="M243" s="752"/>
    </row>
    <row r="244" spans="1:13" hidden="1" x14ac:dyDescent="0.35">
      <c r="A244" s="785"/>
      <c r="B244" s="769"/>
      <c r="C244" s="755" t="s">
        <v>289</v>
      </c>
      <c r="D244" s="792" t="s">
        <v>290</v>
      </c>
      <c r="E244" s="779">
        <f t="shared" si="123"/>
        <v>0</v>
      </c>
      <c r="F244" s="779"/>
      <c r="G244" s="753"/>
      <c r="H244" s="753"/>
      <c r="I244" s="753"/>
      <c r="J244" s="753"/>
      <c r="K244" s="753"/>
      <c r="L244" s="753"/>
      <c r="M244" s="752"/>
    </row>
    <row r="245" spans="1:13" hidden="1" x14ac:dyDescent="0.35">
      <c r="A245" s="785"/>
      <c r="B245" s="769" t="s">
        <v>291</v>
      </c>
      <c r="C245" s="769"/>
      <c r="D245" s="792" t="s">
        <v>292</v>
      </c>
      <c r="E245" s="779">
        <f t="shared" si="123"/>
        <v>0</v>
      </c>
      <c r="F245" s="779"/>
      <c r="G245" s="753"/>
      <c r="H245" s="753"/>
      <c r="I245" s="753"/>
      <c r="J245" s="753"/>
      <c r="K245" s="753"/>
      <c r="L245" s="753"/>
      <c r="M245" s="752"/>
    </row>
    <row r="246" spans="1:13" hidden="1" x14ac:dyDescent="0.35">
      <c r="A246" s="785"/>
      <c r="B246" s="769" t="s">
        <v>293</v>
      </c>
      <c r="C246" s="780"/>
      <c r="D246" s="792" t="s">
        <v>294</v>
      </c>
      <c r="E246" s="779">
        <f t="shared" si="123"/>
        <v>0</v>
      </c>
      <c r="F246" s="779">
        <f t="shared" ref="F246:M246" si="126">F247</f>
        <v>0</v>
      </c>
      <c r="G246" s="753">
        <f t="shared" si="126"/>
        <v>0</v>
      </c>
      <c r="H246" s="753">
        <f t="shared" si="126"/>
        <v>0</v>
      </c>
      <c r="I246" s="753">
        <f t="shared" si="126"/>
        <v>0</v>
      </c>
      <c r="J246" s="753">
        <f t="shared" si="126"/>
        <v>0</v>
      </c>
      <c r="K246" s="753">
        <f t="shared" si="126"/>
        <v>0</v>
      </c>
      <c r="L246" s="753">
        <f t="shared" si="126"/>
        <v>0</v>
      </c>
      <c r="M246" s="752">
        <f t="shared" si="126"/>
        <v>0</v>
      </c>
    </row>
    <row r="247" spans="1:13" hidden="1" x14ac:dyDescent="0.35">
      <c r="A247" s="785"/>
      <c r="B247" s="769"/>
      <c r="C247" s="769" t="s">
        <v>295</v>
      </c>
      <c r="D247" s="792" t="s">
        <v>296</v>
      </c>
      <c r="E247" s="753">
        <f t="shared" si="123"/>
        <v>0</v>
      </c>
      <c r="F247" s="753"/>
      <c r="G247" s="753"/>
      <c r="H247" s="753"/>
      <c r="I247" s="753"/>
      <c r="J247" s="753"/>
      <c r="K247" s="753"/>
      <c r="L247" s="753"/>
      <c r="M247" s="752"/>
    </row>
    <row r="248" spans="1:13" hidden="1" x14ac:dyDescent="0.35">
      <c r="A248" s="785"/>
      <c r="B248" s="769" t="s">
        <v>297</v>
      </c>
      <c r="C248" s="769"/>
      <c r="D248" s="792" t="s">
        <v>298</v>
      </c>
      <c r="E248" s="753">
        <f t="shared" si="123"/>
        <v>0</v>
      </c>
      <c r="F248" s="753">
        <f t="shared" ref="F248:M248" si="127">F249+F250</f>
        <v>0</v>
      </c>
      <c r="G248" s="753">
        <f t="shared" si="127"/>
        <v>0</v>
      </c>
      <c r="H248" s="753">
        <f t="shared" si="127"/>
        <v>0</v>
      </c>
      <c r="I248" s="753">
        <f t="shared" si="127"/>
        <v>0</v>
      </c>
      <c r="J248" s="753">
        <f t="shared" si="127"/>
        <v>0</v>
      </c>
      <c r="K248" s="753">
        <f t="shared" si="127"/>
        <v>0</v>
      </c>
      <c r="L248" s="753">
        <f t="shared" si="127"/>
        <v>0</v>
      </c>
      <c r="M248" s="752">
        <f t="shared" si="127"/>
        <v>0</v>
      </c>
    </row>
    <row r="249" spans="1:13" hidden="1" x14ac:dyDescent="0.35">
      <c r="A249" s="785"/>
      <c r="B249" s="769"/>
      <c r="C249" s="769" t="s">
        <v>299</v>
      </c>
      <c r="D249" s="792" t="s">
        <v>300</v>
      </c>
      <c r="E249" s="753">
        <f t="shared" si="123"/>
        <v>0</v>
      </c>
      <c r="F249" s="753"/>
      <c r="G249" s="753"/>
      <c r="H249" s="753"/>
      <c r="I249" s="753"/>
      <c r="J249" s="753"/>
      <c r="K249" s="753"/>
      <c r="L249" s="753"/>
      <c r="M249" s="752"/>
    </row>
    <row r="250" spans="1:13" hidden="1" x14ac:dyDescent="0.35">
      <c r="A250" s="785"/>
      <c r="B250" s="769"/>
      <c r="C250" s="769" t="s">
        <v>301</v>
      </c>
      <c r="D250" s="792" t="s">
        <v>302</v>
      </c>
      <c r="E250" s="753">
        <f t="shared" si="123"/>
        <v>0</v>
      </c>
      <c r="F250" s="753"/>
      <c r="G250" s="753"/>
      <c r="H250" s="753"/>
      <c r="I250" s="753"/>
      <c r="J250" s="753"/>
      <c r="K250" s="753"/>
      <c r="L250" s="753"/>
      <c r="M250" s="752"/>
    </row>
    <row r="251" spans="1:13" hidden="1" x14ac:dyDescent="0.35">
      <c r="A251" s="785"/>
      <c r="B251" s="755" t="s">
        <v>303</v>
      </c>
      <c r="C251" s="755"/>
      <c r="D251" s="791" t="s">
        <v>304</v>
      </c>
      <c r="E251" s="753">
        <f t="shared" si="123"/>
        <v>0</v>
      </c>
      <c r="F251" s="753"/>
      <c r="G251" s="753"/>
      <c r="H251" s="753"/>
      <c r="I251" s="753"/>
      <c r="J251" s="753"/>
      <c r="K251" s="753"/>
      <c r="L251" s="753"/>
      <c r="M251" s="752"/>
    </row>
    <row r="252" spans="1:13" hidden="1" x14ac:dyDescent="0.35">
      <c r="A252" s="765" t="s">
        <v>305</v>
      </c>
      <c r="B252" s="755"/>
      <c r="C252" s="789"/>
      <c r="D252" s="790" t="s">
        <v>306</v>
      </c>
      <c r="E252" s="753">
        <f t="shared" si="123"/>
        <v>0</v>
      </c>
      <c r="F252" s="753">
        <f t="shared" ref="F252:M252" si="128">F254+F257+F258</f>
        <v>0</v>
      </c>
      <c r="G252" s="753">
        <f t="shared" si="128"/>
        <v>0</v>
      </c>
      <c r="H252" s="753">
        <f t="shared" si="128"/>
        <v>0</v>
      </c>
      <c r="I252" s="753">
        <f t="shared" si="128"/>
        <v>0</v>
      </c>
      <c r="J252" s="753">
        <f t="shared" si="128"/>
        <v>0</v>
      </c>
      <c r="K252" s="753">
        <f t="shared" si="128"/>
        <v>0</v>
      </c>
      <c r="L252" s="753">
        <f t="shared" si="128"/>
        <v>0</v>
      </c>
      <c r="M252" s="752">
        <f t="shared" si="128"/>
        <v>0</v>
      </c>
    </row>
    <row r="253" spans="1:13" hidden="1" x14ac:dyDescent="0.35">
      <c r="A253" s="767" t="s">
        <v>254</v>
      </c>
      <c r="B253" s="766"/>
      <c r="C253" s="766"/>
      <c r="D253" s="788"/>
      <c r="E253" s="753"/>
      <c r="F253" s="753"/>
      <c r="G253" s="753"/>
      <c r="H253" s="753"/>
      <c r="I253" s="753"/>
      <c r="J253" s="753"/>
      <c r="K253" s="753"/>
      <c r="L253" s="753"/>
      <c r="M253" s="752"/>
    </row>
    <row r="254" spans="1:13" ht="42.75" hidden="1" customHeight="1" x14ac:dyDescent="0.35">
      <c r="A254" s="767"/>
      <c r="B254" s="1302" t="s">
        <v>307</v>
      </c>
      <c r="C254" s="1302"/>
      <c r="D254" s="788" t="s">
        <v>308</v>
      </c>
      <c r="E254" s="753">
        <f t="shared" ref="E254:E260" si="129">G254+H254+I254+J254</f>
        <v>0</v>
      </c>
      <c r="F254" s="753">
        <f t="shared" ref="F254:M254" si="130">F255+F256</f>
        <v>0</v>
      </c>
      <c r="G254" s="753">
        <f t="shared" si="130"/>
        <v>0</v>
      </c>
      <c r="H254" s="753">
        <f t="shared" si="130"/>
        <v>0</v>
      </c>
      <c r="I254" s="753">
        <f t="shared" si="130"/>
        <v>0</v>
      </c>
      <c r="J254" s="753">
        <f t="shared" si="130"/>
        <v>0</v>
      </c>
      <c r="K254" s="753">
        <f t="shared" si="130"/>
        <v>0</v>
      </c>
      <c r="L254" s="753">
        <f t="shared" si="130"/>
        <v>0</v>
      </c>
      <c r="M254" s="752">
        <f t="shared" si="130"/>
        <v>0</v>
      </c>
    </row>
    <row r="255" spans="1:13" hidden="1" x14ac:dyDescent="0.35">
      <c r="A255" s="767"/>
      <c r="B255" s="766"/>
      <c r="C255" s="755" t="s">
        <v>309</v>
      </c>
      <c r="D255" s="788" t="s">
        <v>310</v>
      </c>
      <c r="E255" s="753">
        <f t="shared" si="129"/>
        <v>0</v>
      </c>
      <c r="F255" s="753"/>
      <c r="G255" s="753"/>
      <c r="H255" s="753"/>
      <c r="I255" s="753"/>
      <c r="J255" s="753"/>
      <c r="K255" s="753"/>
      <c r="L255" s="753"/>
      <c r="M255" s="752"/>
    </row>
    <row r="256" spans="1:13" hidden="1" x14ac:dyDescent="0.35">
      <c r="A256" s="767"/>
      <c r="B256" s="766"/>
      <c r="C256" s="755" t="s">
        <v>311</v>
      </c>
      <c r="D256" s="788" t="s">
        <v>312</v>
      </c>
      <c r="E256" s="753">
        <f t="shared" si="129"/>
        <v>0</v>
      </c>
      <c r="F256" s="753"/>
      <c r="G256" s="753"/>
      <c r="H256" s="753"/>
      <c r="I256" s="753"/>
      <c r="J256" s="753"/>
      <c r="K256" s="753"/>
      <c r="L256" s="753"/>
      <c r="M256" s="752"/>
    </row>
    <row r="257" spans="1:13" hidden="1" x14ac:dyDescent="0.35">
      <c r="A257" s="767"/>
      <c r="B257" s="754" t="s">
        <v>313</v>
      </c>
      <c r="C257" s="755"/>
      <c r="D257" s="788" t="s">
        <v>314</v>
      </c>
      <c r="E257" s="753">
        <f t="shared" si="129"/>
        <v>0</v>
      </c>
      <c r="F257" s="753"/>
      <c r="G257" s="753"/>
      <c r="H257" s="753"/>
      <c r="I257" s="753"/>
      <c r="J257" s="753"/>
      <c r="K257" s="753"/>
      <c r="L257" s="753"/>
      <c r="M257" s="752"/>
    </row>
    <row r="258" spans="1:13" hidden="1" x14ac:dyDescent="0.35">
      <c r="A258" s="785"/>
      <c r="B258" s="769" t="s">
        <v>315</v>
      </c>
      <c r="C258" s="769"/>
      <c r="D258" s="788" t="s">
        <v>316</v>
      </c>
      <c r="E258" s="753">
        <f t="shared" si="129"/>
        <v>0</v>
      </c>
      <c r="F258" s="753">
        <f t="shared" ref="F258:M258" si="131">F259</f>
        <v>0</v>
      </c>
      <c r="G258" s="753">
        <f t="shared" si="131"/>
        <v>0</v>
      </c>
      <c r="H258" s="753">
        <f t="shared" si="131"/>
        <v>0</v>
      </c>
      <c r="I258" s="753">
        <f t="shared" si="131"/>
        <v>0</v>
      </c>
      <c r="J258" s="753">
        <f t="shared" si="131"/>
        <v>0</v>
      </c>
      <c r="K258" s="753">
        <f t="shared" si="131"/>
        <v>0</v>
      </c>
      <c r="L258" s="753">
        <f t="shared" si="131"/>
        <v>0</v>
      </c>
      <c r="M258" s="752">
        <f t="shared" si="131"/>
        <v>0</v>
      </c>
    </row>
    <row r="259" spans="1:13" hidden="1" x14ac:dyDescent="0.35">
      <c r="A259" s="785"/>
      <c r="B259" s="769"/>
      <c r="C259" s="755" t="s">
        <v>317</v>
      </c>
      <c r="D259" s="788" t="s">
        <v>318</v>
      </c>
      <c r="E259" s="753">
        <f t="shared" si="129"/>
        <v>0</v>
      </c>
      <c r="F259" s="753"/>
      <c r="G259" s="753"/>
      <c r="H259" s="753"/>
      <c r="I259" s="753"/>
      <c r="J259" s="753"/>
      <c r="K259" s="753"/>
      <c r="L259" s="753"/>
      <c r="M259" s="752"/>
    </row>
    <row r="260" spans="1:13" hidden="1" x14ac:dyDescent="0.35">
      <c r="A260" s="765" t="s">
        <v>319</v>
      </c>
      <c r="B260" s="769"/>
      <c r="C260" s="771"/>
      <c r="D260" s="790" t="s">
        <v>320</v>
      </c>
      <c r="E260" s="753">
        <f t="shared" si="129"/>
        <v>0</v>
      </c>
      <c r="F260" s="753">
        <f t="shared" ref="F260:M260" si="132">F262+F274+F276</f>
        <v>0</v>
      </c>
      <c r="G260" s="753">
        <f t="shared" si="132"/>
        <v>0</v>
      </c>
      <c r="H260" s="753">
        <f t="shared" si="132"/>
        <v>0</v>
      </c>
      <c r="I260" s="753">
        <f t="shared" si="132"/>
        <v>0</v>
      </c>
      <c r="J260" s="753">
        <f t="shared" si="132"/>
        <v>0</v>
      </c>
      <c r="K260" s="753">
        <f t="shared" si="132"/>
        <v>0</v>
      </c>
      <c r="L260" s="753">
        <f t="shared" si="132"/>
        <v>0</v>
      </c>
      <c r="M260" s="752">
        <f t="shared" si="132"/>
        <v>0</v>
      </c>
    </row>
    <row r="261" spans="1:13" hidden="1" x14ac:dyDescent="0.35">
      <c r="A261" s="767" t="s">
        <v>254</v>
      </c>
      <c r="B261" s="766"/>
      <c r="C261" s="766"/>
      <c r="D261" s="788"/>
      <c r="E261" s="753"/>
      <c r="F261" s="753"/>
      <c r="G261" s="753"/>
      <c r="H261" s="753"/>
      <c r="I261" s="753"/>
      <c r="J261" s="753"/>
      <c r="K261" s="753"/>
      <c r="L261" s="753"/>
      <c r="M261" s="752"/>
    </row>
    <row r="262" spans="1:13" ht="48.75" hidden="1" customHeight="1" x14ac:dyDescent="0.35">
      <c r="A262" s="756"/>
      <c r="B262" s="1302" t="s">
        <v>321</v>
      </c>
      <c r="C262" s="1302"/>
      <c r="D262" s="788" t="s">
        <v>322</v>
      </c>
      <c r="E262" s="753">
        <f t="shared" ref="E262:E277" si="133">G262+H262+I262+J262</f>
        <v>0</v>
      </c>
      <c r="F262" s="753">
        <f t="shared" ref="F262:M262" si="134">F263+F264+F265+F266+F267+F268+F269+F270+F271+F272+F273</f>
        <v>0</v>
      </c>
      <c r="G262" s="753">
        <f t="shared" si="134"/>
        <v>0</v>
      </c>
      <c r="H262" s="753">
        <f t="shared" si="134"/>
        <v>0</v>
      </c>
      <c r="I262" s="753">
        <f t="shared" si="134"/>
        <v>0</v>
      </c>
      <c r="J262" s="753">
        <f t="shared" si="134"/>
        <v>0</v>
      </c>
      <c r="K262" s="753">
        <f t="shared" si="134"/>
        <v>0</v>
      </c>
      <c r="L262" s="753">
        <f t="shared" si="134"/>
        <v>0</v>
      </c>
      <c r="M262" s="752">
        <f t="shared" si="134"/>
        <v>0</v>
      </c>
    </row>
    <row r="263" spans="1:13" hidden="1" x14ac:dyDescent="0.35">
      <c r="A263" s="756"/>
      <c r="B263" s="769"/>
      <c r="C263" s="789" t="s">
        <v>323</v>
      </c>
      <c r="D263" s="788" t="s">
        <v>324</v>
      </c>
      <c r="E263" s="753">
        <f t="shared" si="133"/>
        <v>0</v>
      </c>
      <c r="F263" s="753"/>
      <c r="G263" s="753"/>
      <c r="H263" s="753"/>
      <c r="I263" s="753"/>
      <c r="J263" s="753"/>
      <c r="K263" s="753"/>
      <c r="L263" s="753"/>
      <c r="M263" s="752"/>
    </row>
    <row r="264" spans="1:13" hidden="1" x14ac:dyDescent="0.35">
      <c r="A264" s="756"/>
      <c r="B264" s="769"/>
      <c r="C264" s="755" t="s">
        <v>325</v>
      </c>
      <c r="D264" s="788" t="s">
        <v>326</v>
      </c>
      <c r="E264" s="753">
        <f t="shared" si="133"/>
        <v>0</v>
      </c>
      <c r="F264" s="753"/>
      <c r="G264" s="753"/>
      <c r="H264" s="753"/>
      <c r="I264" s="753"/>
      <c r="J264" s="753"/>
      <c r="K264" s="753"/>
      <c r="L264" s="753"/>
      <c r="M264" s="752"/>
    </row>
    <row r="265" spans="1:13" ht="17.25" hidden="1" customHeight="1" x14ac:dyDescent="0.35">
      <c r="A265" s="756"/>
      <c r="B265" s="769"/>
      <c r="C265" s="789" t="s">
        <v>327</v>
      </c>
      <c r="D265" s="788" t="s">
        <v>328</v>
      </c>
      <c r="E265" s="753">
        <f t="shared" si="133"/>
        <v>0</v>
      </c>
      <c r="F265" s="753"/>
      <c r="G265" s="753"/>
      <c r="H265" s="753"/>
      <c r="I265" s="753"/>
      <c r="J265" s="753"/>
      <c r="K265" s="753"/>
      <c r="L265" s="753"/>
      <c r="M265" s="752"/>
    </row>
    <row r="266" spans="1:13" ht="17.25" hidden="1" customHeight="1" x14ac:dyDescent="0.35">
      <c r="A266" s="756"/>
      <c r="B266" s="769"/>
      <c r="C266" s="789" t="s">
        <v>329</v>
      </c>
      <c r="D266" s="788" t="s">
        <v>330</v>
      </c>
      <c r="E266" s="753">
        <f t="shared" si="133"/>
        <v>0</v>
      </c>
      <c r="F266" s="753"/>
      <c r="G266" s="753"/>
      <c r="H266" s="753"/>
      <c r="I266" s="753"/>
      <c r="J266" s="753"/>
      <c r="K266" s="753"/>
      <c r="L266" s="753"/>
      <c r="M266" s="752"/>
    </row>
    <row r="267" spans="1:13" ht="17.25" hidden="1" customHeight="1" x14ac:dyDescent="0.35">
      <c r="A267" s="756"/>
      <c r="B267" s="769"/>
      <c r="C267" s="789" t="s">
        <v>331</v>
      </c>
      <c r="D267" s="788" t="s">
        <v>332</v>
      </c>
      <c r="E267" s="753">
        <f t="shared" si="133"/>
        <v>0</v>
      </c>
      <c r="F267" s="753"/>
      <c r="G267" s="753"/>
      <c r="H267" s="753"/>
      <c r="I267" s="753"/>
      <c r="J267" s="753"/>
      <c r="K267" s="753"/>
      <c r="L267" s="753"/>
      <c r="M267" s="752"/>
    </row>
    <row r="268" spans="1:13" ht="17.25" hidden="1" customHeight="1" x14ac:dyDescent="0.35">
      <c r="A268" s="756"/>
      <c r="B268" s="769"/>
      <c r="C268" s="789" t="s">
        <v>333</v>
      </c>
      <c r="D268" s="788" t="s">
        <v>334</v>
      </c>
      <c r="E268" s="753">
        <f t="shared" si="133"/>
        <v>0</v>
      </c>
      <c r="F268" s="753"/>
      <c r="G268" s="753"/>
      <c r="H268" s="753"/>
      <c r="I268" s="753"/>
      <c r="J268" s="753"/>
      <c r="K268" s="753"/>
      <c r="L268" s="753"/>
      <c r="M268" s="752"/>
    </row>
    <row r="269" spans="1:13" ht="17.25" hidden="1" customHeight="1" x14ac:dyDescent="0.35">
      <c r="A269" s="756"/>
      <c r="B269" s="769"/>
      <c r="C269" s="789" t="s">
        <v>335</v>
      </c>
      <c r="D269" s="788" t="s">
        <v>336</v>
      </c>
      <c r="E269" s="753">
        <f t="shared" si="133"/>
        <v>0</v>
      </c>
      <c r="F269" s="753"/>
      <c r="G269" s="753"/>
      <c r="H269" s="753"/>
      <c r="I269" s="753"/>
      <c r="J269" s="753"/>
      <c r="K269" s="753"/>
      <c r="L269" s="753"/>
      <c r="M269" s="752"/>
    </row>
    <row r="270" spans="1:13" ht="17.25" hidden="1" customHeight="1" x14ac:dyDescent="0.35">
      <c r="A270" s="756"/>
      <c r="B270" s="769"/>
      <c r="C270" s="789" t="s">
        <v>337</v>
      </c>
      <c r="D270" s="788" t="s">
        <v>338</v>
      </c>
      <c r="E270" s="753">
        <f t="shared" si="133"/>
        <v>0</v>
      </c>
      <c r="F270" s="753"/>
      <c r="G270" s="753"/>
      <c r="H270" s="753"/>
      <c r="I270" s="753"/>
      <c r="J270" s="753"/>
      <c r="K270" s="753"/>
      <c r="L270" s="753"/>
      <c r="M270" s="752"/>
    </row>
    <row r="271" spans="1:13" ht="17.25" hidden="1" customHeight="1" x14ac:dyDescent="0.35">
      <c r="A271" s="756"/>
      <c r="B271" s="769"/>
      <c r="C271" s="789" t="s">
        <v>339</v>
      </c>
      <c r="D271" s="788" t="s">
        <v>340</v>
      </c>
      <c r="E271" s="753">
        <f t="shared" si="133"/>
        <v>0</v>
      </c>
      <c r="F271" s="753"/>
      <c r="G271" s="753"/>
      <c r="H271" s="753"/>
      <c r="I271" s="753"/>
      <c r="J271" s="753"/>
      <c r="K271" s="753"/>
      <c r="L271" s="753"/>
      <c r="M271" s="752"/>
    </row>
    <row r="272" spans="1:13" ht="17.25" hidden="1" customHeight="1" x14ac:dyDescent="0.35">
      <c r="A272" s="756"/>
      <c r="B272" s="769"/>
      <c r="C272" s="789" t="s">
        <v>341</v>
      </c>
      <c r="D272" s="788" t="s">
        <v>342</v>
      </c>
      <c r="E272" s="753">
        <f t="shared" si="133"/>
        <v>0</v>
      </c>
      <c r="F272" s="753"/>
      <c r="G272" s="753"/>
      <c r="H272" s="753"/>
      <c r="I272" s="753"/>
      <c r="J272" s="753"/>
      <c r="K272" s="753"/>
      <c r="L272" s="753"/>
      <c r="M272" s="752"/>
    </row>
    <row r="273" spans="1:13" ht="17.25" hidden="1" customHeight="1" x14ac:dyDescent="0.35">
      <c r="A273" s="756"/>
      <c r="B273" s="769"/>
      <c r="C273" s="755" t="s">
        <v>343</v>
      </c>
      <c r="D273" s="788" t="s">
        <v>344</v>
      </c>
      <c r="E273" s="753">
        <f t="shared" si="133"/>
        <v>0</v>
      </c>
      <c r="F273" s="753"/>
      <c r="G273" s="753"/>
      <c r="H273" s="753"/>
      <c r="I273" s="753"/>
      <c r="J273" s="753"/>
      <c r="K273" s="753"/>
      <c r="L273" s="753"/>
      <c r="M273" s="752"/>
    </row>
    <row r="274" spans="1:13" ht="17.25" hidden="1" customHeight="1" x14ac:dyDescent="0.35">
      <c r="A274" s="756"/>
      <c r="B274" s="769" t="s">
        <v>345</v>
      </c>
      <c r="C274" s="755"/>
      <c r="D274" s="754" t="s">
        <v>346</v>
      </c>
      <c r="E274" s="753">
        <f t="shared" si="133"/>
        <v>0</v>
      </c>
      <c r="F274" s="753">
        <f t="shared" ref="F274:M274" si="135">F275</f>
        <v>0</v>
      </c>
      <c r="G274" s="753">
        <f t="shared" si="135"/>
        <v>0</v>
      </c>
      <c r="H274" s="753">
        <f t="shared" si="135"/>
        <v>0</v>
      </c>
      <c r="I274" s="753">
        <f t="shared" si="135"/>
        <v>0</v>
      </c>
      <c r="J274" s="753">
        <f t="shared" si="135"/>
        <v>0</v>
      </c>
      <c r="K274" s="753">
        <f t="shared" si="135"/>
        <v>0</v>
      </c>
      <c r="L274" s="753">
        <f t="shared" si="135"/>
        <v>0</v>
      </c>
      <c r="M274" s="752">
        <f t="shared" si="135"/>
        <v>0</v>
      </c>
    </row>
    <row r="275" spans="1:13" ht="17.25" hidden="1" customHeight="1" x14ac:dyDescent="0.35">
      <c r="A275" s="756"/>
      <c r="B275" s="769"/>
      <c r="C275" s="755" t="s">
        <v>347</v>
      </c>
      <c r="D275" s="755" t="s">
        <v>348</v>
      </c>
      <c r="E275" s="753">
        <f t="shared" si="133"/>
        <v>0</v>
      </c>
      <c r="F275" s="753"/>
      <c r="G275" s="753"/>
      <c r="H275" s="753"/>
      <c r="I275" s="753"/>
      <c r="J275" s="753"/>
      <c r="K275" s="753"/>
      <c r="L275" s="753"/>
      <c r="M275" s="752"/>
    </row>
    <row r="276" spans="1:13" ht="17.25" hidden="1" customHeight="1" x14ac:dyDescent="0.35">
      <c r="A276" s="1010"/>
      <c r="B276" s="1011" t="s">
        <v>349</v>
      </c>
      <c r="C276" s="1012"/>
      <c r="D276" s="1016" t="s">
        <v>350</v>
      </c>
      <c r="E276" s="1017">
        <f t="shared" si="133"/>
        <v>0</v>
      </c>
      <c r="F276" s="1017"/>
      <c r="G276" s="1017"/>
      <c r="H276" s="1017">
        <v>0</v>
      </c>
      <c r="I276" s="1017"/>
      <c r="J276" s="1008"/>
      <c r="K276" s="1008"/>
      <c r="L276" s="1008"/>
      <c r="M276" s="1009"/>
    </row>
    <row r="277" spans="1:13" ht="34.200000000000003" customHeight="1" thickBot="1" x14ac:dyDescent="0.4">
      <c r="A277" s="1309" t="s">
        <v>1237</v>
      </c>
      <c r="B277" s="1310"/>
      <c r="C277" s="1310"/>
      <c r="D277" s="1037" t="s">
        <v>352</v>
      </c>
      <c r="E277" s="1038">
        <f t="shared" si="133"/>
        <v>1064</v>
      </c>
      <c r="F277" s="1038">
        <f t="shared" ref="F277:M277" si="136">F279+F281+F282+F283</f>
        <v>0</v>
      </c>
      <c r="G277" s="1038">
        <f t="shared" si="136"/>
        <v>55</v>
      </c>
      <c r="H277" s="1038">
        <f t="shared" si="136"/>
        <v>1009</v>
      </c>
      <c r="I277" s="1038">
        <f t="shared" si="136"/>
        <v>0</v>
      </c>
      <c r="J277" s="1035">
        <f t="shared" si="136"/>
        <v>0</v>
      </c>
      <c r="K277" s="1035">
        <f t="shared" si="136"/>
        <v>212.8</v>
      </c>
      <c r="L277" s="1035">
        <f t="shared" si="136"/>
        <v>0</v>
      </c>
      <c r="M277" s="1036">
        <f t="shared" si="136"/>
        <v>0</v>
      </c>
    </row>
    <row r="278" spans="1:13" hidden="1" x14ac:dyDescent="0.35">
      <c r="A278" s="1020" t="s">
        <v>254</v>
      </c>
      <c r="B278" s="1021"/>
      <c r="C278" s="1021"/>
      <c r="D278" s="1026"/>
      <c r="E278" s="819"/>
      <c r="F278" s="819"/>
      <c r="G278" s="819"/>
      <c r="H278" s="819"/>
      <c r="I278" s="819"/>
      <c r="J278" s="817"/>
      <c r="K278" s="817"/>
      <c r="L278" s="817"/>
      <c r="M278" s="820"/>
    </row>
    <row r="279" spans="1:13" hidden="1" x14ac:dyDescent="0.35">
      <c r="A279" s="785"/>
      <c r="B279" s="755" t="s">
        <v>361</v>
      </c>
      <c r="C279" s="769"/>
      <c r="D279" s="777" t="s">
        <v>362</v>
      </c>
      <c r="E279" s="779">
        <f t="shared" ref="E279:E293" si="137">G279+H279+I279+J279</f>
        <v>0</v>
      </c>
      <c r="F279" s="779">
        <f t="shared" ref="F279:M279" si="138">F280</f>
        <v>0</v>
      </c>
      <c r="G279" s="779">
        <f t="shared" si="138"/>
        <v>0</v>
      </c>
      <c r="H279" s="779">
        <f t="shared" si="138"/>
        <v>0</v>
      </c>
      <c r="I279" s="779">
        <f t="shared" si="138"/>
        <v>0</v>
      </c>
      <c r="J279" s="753">
        <f t="shared" si="138"/>
        <v>0</v>
      </c>
      <c r="K279" s="753">
        <f t="shared" si="138"/>
        <v>0</v>
      </c>
      <c r="L279" s="753">
        <f t="shared" si="138"/>
        <v>0</v>
      </c>
      <c r="M279" s="752">
        <f t="shared" si="138"/>
        <v>0</v>
      </c>
    </row>
    <row r="280" spans="1:13" hidden="1" x14ac:dyDescent="0.35">
      <c r="A280" s="785"/>
      <c r="B280" s="755"/>
      <c r="C280" s="769" t="s">
        <v>363</v>
      </c>
      <c r="D280" s="777" t="s">
        <v>364</v>
      </c>
      <c r="E280" s="779">
        <f t="shared" si="137"/>
        <v>0</v>
      </c>
      <c r="F280" s="779"/>
      <c r="G280" s="779"/>
      <c r="H280" s="779"/>
      <c r="I280" s="779"/>
      <c r="J280" s="753"/>
      <c r="K280" s="753"/>
      <c r="L280" s="753"/>
      <c r="M280" s="752"/>
    </row>
    <row r="281" spans="1:13" hidden="1" x14ac:dyDescent="0.35">
      <c r="A281" s="1003"/>
      <c r="B281" s="1013" t="s">
        <v>365</v>
      </c>
      <c r="C281" s="1011"/>
      <c r="D281" s="1016" t="s">
        <v>366</v>
      </c>
      <c r="E281" s="1017">
        <f t="shared" si="137"/>
        <v>0</v>
      </c>
      <c r="F281" s="1017"/>
      <c r="G281" s="1017"/>
      <c r="H281" s="1017"/>
      <c r="I281" s="1017"/>
      <c r="J281" s="1008"/>
      <c r="K281" s="1008"/>
      <c r="L281" s="1008"/>
      <c r="M281" s="1009"/>
    </row>
    <row r="282" spans="1:13" ht="18.600000000000001" thickBot="1" x14ac:dyDescent="0.4">
      <c r="A282" s="1039"/>
      <c r="B282" s="1040" t="s">
        <v>367</v>
      </c>
      <c r="C282" s="1041"/>
      <c r="D282" s="1055" t="s">
        <v>368</v>
      </c>
      <c r="E282" s="1038">
        <f>G282+H282+I282+J282</f>
        <v>1064</v>
      </c>
      <c r="F282" s="1038"/>
      <c r="G282" s="1038">
        <v>55</v>
      </c>
      <c r="H282" s="1038">
        <v>1009</v>
      </c>
      <c r="I282" s="1038"/>
      <c r="J282" s="1035"/>
      <c r="K282" s="1035">
        <f>E282*0.2</f>
        <v>212.8</v>
      </c>
      <c r="L282" s="1035"/>
      <c r="M282" s="1036">
        <f>L282*1.05</f>
        <v>0</v>
      </c>
    </row>
    <row r="283" spans="1:13" ht="41.25" hidden="1" customHeight="1" x14ac:dyDescent="0.35">
      <c r="A283" s="1023"/>
      <c r="B283" s="1311" t="s">
        <v>369</v>
      </c>
      <c r="C283" s="1311"/>
      <c r="D283" s="1026" t="s">
        <v>370</v>
      </c>
      <c r="E283" s="817">
        <f t="shared" si="137"/>
        <v>0</v>
      </c>
      <c r="F283" s="817">
        <f t="shared" ref="F283:M283" si="139">F284</f>
        <v>0</v>
      </c>
      <c r="G283" s="817">
        <f t="shared" si="139"/>
        <v>0</v>
      </c>
      <c r="H283" s="817">
        <f t="shared" si="139"/>
        <v>0</v>
      </c>
      <c r="I283" s="817">
        <f t="shared" si="139"/>
        <v>0</v>
      </c>
      <c r="J283" s="817">
        <f t="shared" si="139"/>
        <v>0</v>
      </c>
      <c r="K283" s="817">
        <f t="shared" si="139"/>
        <v>0</v>
      </c>
      <c r="L283" s="817">
        <f t="shared" si="139"/>
        <v>0</v>
      </c>
      <c r="M283" s="820">
        <f t="shared" si="139"/>
        <v>0</v>
      </c>
    </row>
    <row r="284" spans="1:13" s="749" customFormat="1" hidden="1" x14ac:dyDescent="0.35">
      <c r="A284" s="784"/>
      <c r="B284" s="783"/>
      <c r="C284" s="782" t="s">
        <v>371</v>
      </c>
      <c r="D284" s="781" t="s">
        <v>372</v>
      </c>
      <c r="E284" s="753">
        <f t="shared" si="137"/>
        <v>0</v>
      </c>
      <c r="F284" s="773"/>
      <c r="G284" s="757"/>
      <c r="H284" s="757"/>
      <c r="I284" s="757"/>
      <c r="J284" s="757"/>
      <c r="K284" s="773"/>
      <c r="L284" s="757"/>
      <c r="M284" s="772"/>
    </row>
    <row r="285" spans="1:13" ht="45.75" hidden="1" customHeight="1" x14ac:dyDescent="0.35">
      <c r="A285" s="1303" t="s">
        <v>373</v>
      </c>
      <c r="B285" s="1304"/>
      <c r="C285" s="1304"/>
      <c r="D285" s="777"/>
      <c r="E285" s="753">
        <f t="shared" si="137"/>
        <v>0</v>
      </c>
      <c r="F285" s="753">
        <f t="shared" ref="F285:M285" si="140">F286+F293</f>
        <v>0</v>
      </c>
      <c r="G285" s="753">
        <f t="shared" si="140"/>
        <v>0</v>
      </c>
      <c r="H285" s="753">
        <f t="shared" si="140"/>
        <v>0</v>
      </c>
      <c r="I285" s="753">
        <f t="shared" si="140"/>
        <v>0</v>
      </c>
      <c r="J285" s="753">
        <f t="shared" si="140"/>
        <v>0</v>
      </c>
      <c r="K285" s="753">
        <f t="shared" si="140"/>
        <v>0</v>
      </c>
      <c r="L285" s="753">
        <f t="shared" si="140"/>
        <v>0</v>
      </c>
      <c r="M285" s="752">
        <f t="shared" si="140"/>
        <v>0</v>
      </c>
    </row>
    <row r="286" spans="1:13" ht="45" hidden="1" customHeight="1" x14ac:dyDescent="0.35">
      <c r="A286" s="1303" t="s">
        <v>1236</v>
      </c>
      <c r="B286" s="1304"/>
      <c r="C286" s="1304"/>
      <c r="D286" s="777" t="s">
        <v>375</v>
      </c>
      <c r="E286" s="753">
        <f t="shared" si="137"/>
        <v>0</v>
      </c>
      <c r="F286" s="753">
        <f t="shared" ref="F286:M286" si="141">F288+F291+F292</f>
        <v>0</v>
      </c>
      <c r="G286" s="753">
        <f t="shared" si="141"/>
        <v>0</v>
      </c>
      <c r="H286" s="753">
        <f t="shared" si="141"/>
        <v>0</v>
      </c>
      <c r="I286" s="753">
        <f t="shared" si="141"/>
        <v>0</v>
      </c>
      <c r="J286" s="753">
        <f t="shared" si="141"/>
        <v>0</v>
      </c>
      <c r="K286" s="753">
        <f t="shared" si="141"/>
        <v>0</v>
      </c>
      <c r="L286" s="753">
        <f t="shared" si="141"/>
        <v>0</v>
      </c>
      <c r="M286" s="752">
        <f t="shared" si="141"/>
        <v>0</v>
      </c>
    </row>
    <row r="287" spans="1:13" hidden="1" x14ac:dyDescent="0.35">
      <c r="A287" s="767" t="s">
        <v>254</v>
      </c>
      <c r="B287" s="766"/>
      <c r="C287" s="766"/>
      <c r="D287" s="777"/>
      <c r="E287" s="753">
        <f t="shared" si="137"/>
        <v>0</v>
      </c>
      <c r="F287" s="753"/>
      <c r="G287" s="753"/>
      <c r="H287" s="753"/>
      <c r="I287" s="753"/>
      <c r="J287" s="753"/>
      <c r="K287" s="753"/>
      <c r="L287" s="753"/>
      <c r="M287" s="752"/>
    </row>
    <row r="288" spans="1:13" hidden="1" x14ac:dyDescent="0.35">
      <c r="A288" s="756"/>
      <c r="B288" s="769" t="s">
        <v>376</v>
      </c>
      <c r="C288" s="771"/>
      <c r="D288" s="777" t="s">
        <v>377</v>
      </c>
      <c r="E288" s="753">
        <f t="shared" si="137"/>
        <v>0</v>
      </c>
      <c r="F288" s="753">
        <f t="shared" ref="F288:M288" si="142">F289+F290</f>
        <v>0</v>
      </c>
      <c r="G288" s="753">
        <f t="shared" si="142"/>
        <v>0</v>
      </c>
      <c r="H288" s="753">
        <f t="shared" si="142"/>
        <v>0</v>
      </c>
      <c r="I288" s="753">
        <f t="shared" si="142"/>
        <v>0</v>
      </c>
      <c r="J288" s="753">
        <f t="shared" si="142"/>
        <v>0</v>
      </c>
      <c r="K288" s="753">
        <f t="shared" si="142"/>
        <v>0</v>
      </c>
      <c r="L288" s="753">
        <f t="shared" si="142"/>
        <v>0</v>
      </c>
      <c r="M288" s="752">
        <f t="shared" si="142"/>
        <v>0</v>
      </c>
    </row>
    <row r="289" spans="1:13" hidden="1" x14ac:dyDescent="0.35">
      <c r="A289" s="756"/>
      <c r="B289" s="769"/>
      <c r="C289" s="755" t="s">
        <v>378</v>
      </c>
      <c r="D289" s="777" t="s">
        <v>379</v>
      </c>
      <c r="E289" s="753">
        <f t="shared" si="137"/>
        <v>0</v>
      </c>
      <c r="F289" s="753"/>
      <c r="G289" s="753"/>
      <c r="H289" s="753"/>
      <c r="I289" s="753"/>
      <c r="J289" s="753"/>
      <c r="K289" s="753"/>
      <c r="L289" s="753"/>
      <c r="M289" s="752"/>
    </row>
    <row r="290" spans="1:13" hidden="1" x14ac:dyDescent="0.35">
      <c r="A290" s="756"/>
      <c r="B290" s="769"/>
      <c r="C290" s="755" t="s">
        <v>380</v>
      </c>
      <c r="D290" s="777" t="s">
        <v>381</v>
      </c>
      <c r="E290" s="753">
        <f t="shared" si="137"/>
        <v>0</v>
      </c>
      <c r="F290" s="753"/>
      <c r="G290" s="753"/>
      <c r="H290" s="753"/>
      <c r="I290" s="753"/>
      <c r="J290" s="753"/>
      <c r="K290" s="753"/>
      <c r="L290" s="753"/>
      <c r="M290" s="752"/>
    </row>
    <row r="291" spans="1:13" hidden="1" x14ac:dyDescent="0.35">
      <c r="A291" s="756"/>
      <c r="B291" s="769" t="s">
        <v>382</v>
      </c>
      <c r="C291" s="780"/>
      <c r="D291" s="777" t="s">
        <v>383</v>
      </c>
      <c r="E291" s="779">
        <f t="shared" si="137"/>
        <v>0</v>
      </c>
      <c r="F291" s="753">
        <v>0</v>
      </c>
      <c r="G291" s="753">
        <v>0</v>
      </c>
      <c r="H291" s="753">
        <v>0</v>
      </c>
      <c r="I291" s="753">
        <v>0</v>
      </c>
      <c r="J291" s="753">
        <v>0</v>
      </c>
      <c r="K291" s="753">
        <v>0</v>
      </c>
      <c r="L291" s="753">
        <v>0</v>
      </c>
      <c r="M291" s="752">
        <v>0</v>
      </c>
    </row>
    <row r="292" spans="1:13" ht="27" hidden="1" customHeight="1" x14ac:dyDescent="0.35">
      <c r="A292" s="756"/>
      <c r="B292" s="1302" t="s">
        <v>384</v>
      </c>
      <c r="C292" s="1302"/>
      <c r="D292" s="777" t="s">
        <v>385</v>
      </c>
      <c r="E292" s="779">
        <f t="shared" si="137"/>
        <v>0</v>
      </c>
      <c r="F292" s="753"/>
      <c r="G292" s="753">
        <v>0</v>
      </c>
      <c r="H292" s="753">
        <v>0</v>
      </c>
      <c r="I292" s="753">
        <v>0</v>
      </c>
      <c r="J292" s="753">
        <v>0</v>
      </c>
      <c r="K292" s="753">
        <v>0</v>
      </c>
      <c r="L292" s="753">
        <v>0</v>
      </c>
      <c r="M292" s="752">
        <v>0</v>
      </c>
    </row>
    <row r="293" spans="1:13" hidden="1" x14ac:dyDescent="0.35">
      <c r="A293" s="778" t="s">
        <v>1235</v>
      </c>
      <c r="B293" s="769"/>
      <c r="C293" s="771"/>
      <c r="D293" s="777" t="s">
        <v>387</v>
      </c>
      <c r="E293" s="753">
        <f t="shared" si="137"/>
        <v>0</v>
      </c>
      <c r="F293" s="753">
        <f t="shared" ref="F293:M293" si="143">F295+F296+F297+F300</f>
        <v>0</v>
      </c>
      <c r="G293" s="753">
        <f t="shared" si="143"/>
        <v>0</v>
      </c>
      <c r="H293" s="753">
        <f t="shared" si="143"/>
        <v>0</v>
      </c>
      <c r="I293" s="753">
        <f t="shared" si="143"/>
        <v>0</v>
      </c>
      <c r="J293" s="753">
        <f t="shared" si="143"/>
        <v>0</v>
      </c>
      <c r="K293" s="753">
        <f t="shared" si="143"/>
        <v>0</v>
      </c>
      <c r="L293" s="753">
        <f t="shared" si="143"/>
        <v>0</v>
      </c>
      <c r="M293" s="752">
        <f t="shared" si="143"/>
        <v>0</v>
      </c>
    </row>
    <row r="294" spans="1:13" hidden="1" x14ac:dyDescent="0.35">
      <c r="A294" s="767" t="s">
        <v>254</v>
      </c>
      <c r="B294" s="766"/>
      <c r="C294" s="766"/>
      <c r="D294" s="777"/>
      <c r="E294" s="753"/>
      <c r="F294" s="753"/>
      <c r="G294" s="753"/>
      <c r="H294" s="753"/>
      <c r="I294" s="753"/>
      <c r="J294" s="753"/>
      <c r="K294" s="753"/>
      <c r="L294" s="753"/>
      <c r="M294" s="752"/>
    </row>
    <row r="295" spans="1:13" hidden="1" x14ac:dyDescent="0.35">
      <c r="A295" s="756"/>
      <c r="B295" s="769" t="s">
        <v>388</v>
      </c>
      <c r="C295" s="771"/>
      <c r="D295" s="777" t="s">
        <v>389</v>
      </c>
      <c r="E295" s="753">
        <f t="shared" ref="E295:E302" si="144">G295+H295+I295+J295</f>
        <v>0</v>
      </c>
      <c r="F295" s="753"/>
      <c r="G295" s="753"/>
      <c r="H295" s="753"/>
      <c r="I295" s="753"/>
      <c r="J295" s="753"/>
      <c r="K295" s="753"/>
      <c r="L295" s="753"/>
      <c r="M295" s="752"/>
    </row>
    <row r="296" spans="1:13" hidden="1" x14ac:dyDescent="0.35">
      <c r="A296" s="756"/>
      <c r="B296" s="769" t="s">
        <v>390</v>
      </c>
      <c r="C296" s="771"/>
      <c r="D296" s="777" t="s">
        <v>391</v>
      </c>
      <c r="E296" s="753">
        <f t="shared" si="144"/>
        <v>0</v>
      </c>
      <c r="F296" s="753"/>
      <c r="G296" s="753"/>
      <c r="H296" s="753"/>
      <c r="I296" s="753"/>
      <c r="J296" s="753"/>
      <c r="K296" s="753"/>
      <c r="L296" s="753"/>
      <c r="M296" s="752"/>
    </row>
    <row r="297" spans="1:13" hidden="1" x14ac:dyDescent="0.35">
      <c r="A297" s="756"/>
      <c r="B297" s="769" t="s">
        <v>392</v>
      </c>
      <c r="C297" s="771"/>
      <c r="D297" s="777" t="s">
        <v>393</v>
      </c>
      <c r="E297" s="753">
        <f t="shared" si="144"/>
        <v>0</v>
      </c>
      <c r="F297" s="753">
        <f t="shared" ref="F297:M297" si="145">F298+F299</f>
        <v>0</v>
      </c>
      <c r="G297" s="753">
        <f t="shared" si="145"/>
        <v>0</v>
      </c>
      <c r="H297" s="753">
        <f t="shared" si="145"/>
        <v>0</v>
      </c>
      <c r="I297" s="753">
        <f t="shared" si="145"/>
        <v>0</v>
      </c>
      <c r="J297" s="753">
        <f t="shared" si="145"/>
        <v>0</v>
      </c>
      <c r="K297" s="753">
        <f t="shared" si="145"/>
        <v>0</v>
      </c>
      <c r="L297" s="753">
        <f t="shared" si="145"/>
        <v>0</v>
      </c>
      <c r="M297" s="752">
        <f t="shared" si="145"/>
        <v>0</v>
      </c>
    </row>
    <row r="298" spans="1:13" hidden="1" x14ac:dyDescent="0.35">
      <c r="A298" s="756"/>
      <c r="B298" s="769"/>
      <c r="C298" s="769" t="s">
        <v>394</v>
      </c>
      <c r="D298" s="777" t="s">
        <v>395</v>
      </c>
      <c r="E298" s="753">
        <f t="shared" si="144"/>
        <v>0</v>
      </c>
      <c r="F298" s="753"/>
      <c r="G298" s="753"/>
      <c r="H298" s="753"/>
      <c r="I298" s="753"/>
      <c r="J298" s="753"/>
      <c r="K298" s="753"/>
      <c r="L298" s="753"/>
      <c r="M298" s="752"/>
    </row>
    <row r="299" spans="1:13" hidden="1" x14ac:dyDescent="0.35">
      <c r="A299" s="756"/>
      <c r="B299" s="769"/>
      <c r="C299" s="769" t="s">
        <v>396</v>
      </c>
      <c r="D299" s="754" t="s">
        <v>397</v>
      </c>
      <c r="E299" s="753">
        <f t="shared" si="144"/>
        <v>0</v>
      </c>
      <c r="F299" s="753"/>
      <c r="G299" s="753"/>
      <c r="H299" s="753"/>
      <c r="I299" s="753"/>
      <c r="J299" s="753"/>
      <c r="K299" s="753"/>
      <c r="L299" s="753"/>
      <c r="M299" s="752"/>
    </row>
    <row r="300" spans="1:13" hidden="1" x14ac:dyDescent="0.35">
      <c r="A300" s="756"/>
      <c r="B300" s="776" t="s">
        <v>1234</v>
      </c>
      <c r="C300" s="776"/>
      <c r="D300" s="754" t="s">
        <v>1233</v>
      </c>
      <c r="E300" s="753">
        <f t="shared" si="144"/>
        <v>0</v>
      </c>
      <c r="F300" s="753"/>
      <c r="G300" s="753"/>
      <c r="H300" s="753"/>
      <c r="I300" s="753"/>
      <c r="J300" s="753"/>
      <c r="K300" s="753"/>
      <c r="L300" s="753"/>
      <c r="M300" s="752"/>
    </row>
    <row r="301" spans="1:13" ht="44.25" hidden="1" customHeight="1" x14ac:dyDescent="0.35">
      <c r="A301" s="1303" t="s">
        <v>398</v>
      </c>
      <c r="B301" s="1304"/>
      <c r="C301" s="1304"/>
      <c r="D301" s="754" t="s">
        <v>399</v>
      </c>
      <c r="E301" s="753">
        <f t="shared" si="144"/>
        <v>0</v>
      </c>
      <c r="F301" s="753">
        <f t="shared" ref="F301:M301" si="146">F302+F306+F313+F316</f>
        <v>0</v>
      </c>
      <c r="G301" s="753">
        <f t="shared" si="146"/>
        <v>0</v>
      </c>
      <c r="H301" s="753">
        <f t="shared" si="146"/>
        <v>0</v>
      </c>
      <c r="I301" s="753">
        <f t="shared" si="146"/>
        <v>0</v>
      </c>
      <c r="J301" s="753">
        <f t="shared" si="146"/>
        <v>0</v>
      </c>
      <c r="K301" s="753">
        <f t="shared" si="146"/>
        <v>0</v>
      </c>
      <c r="L301" s="753">
        <f t="shared" si="146"/>
        <v>0</v>
      </c>
      <c r="M301" s="752">
        <f t="shared" si="146"/>
        <v>0</v>
      </c>
    </row>
    <row r="302" spans="1:13" hidden="1" x14ac:dyDescent="0.35">
      <c r="A302" s="1306" t="s">
        <v>400</v>
      </c>
      <c r="B302" s="1307"/>
      <c r="C302" s="1308"/>
      <c r="D302" s="754" t="s">
        <v>401</v>
      </c>
      <c r="E302" s="753">
        <f t="shared" si="144"/>
        <v>0</v>
      </c>
      <c r="F302" s="753">
        <f t="shared" ref="F302:M302" si="147">F304</f>
        <v>0</v>
      </c>
      <c r="G302" s="753">
        <f t="shared" si="147"/>
        <v>0</v>
      </c>
      <c r="H302" s="753">
        <f t="shared" si="147"/>
        <v>0</v>
      </c>
      <c r="I302" s="753">
        <f t="shared" si="147"/>
        <v>0</v>
      </c>
      <c r="J302" s="753">
        <f t="shared" si="147"/>
        <v>0</v>
      </c>
      <c r="K302" s="753">
        <f t="shared" si="147"/>
        <v>0</v>
      </c>
      <c r="L302" s="753">
        <f t="shared" si="147"/>
        <v>0</v>
      </c>
      <c r="M302" s="752">
        <f t="shared" si="147"/>
        <v>0</v>
      </c>
    </row>
    <row r="303" spans="1:13" hidden="1" x14ac:dyDescent="0.35">
      <c r="A303" s="767" t="s">
        <v>254</v>
      </c>
      <c r="B303" s="766"/>
      <c r="C303" s="766"/>
      <c r="D303" s="754"/>
      <c r="E303" s="753"/>
      <c r="F303" s="753"/>
      <c r="G303" s="753"/>
      <c r="H303" s="753"/>
      <c r="I303" s="753"/>
      <c r="J303" s="753"/>
      <c r="K303" s="753"/>
      <c r="L303" s="753"/>
      <c r="M303" s="752"/>
    </row>
    <row r="304" spans="1:13" hidden="1" x14ac:dyDescent="0.35">
      <c r="A304" s="756"/>
      <c r="B304" s="769" t="s">
        <v>402</v>
      </c>
      <c r="C304" s="755"/>
      <c r="D304" s="754" t="s">
        <v>403</v>
      </c>
      <c r="E304" s="753">
        <f>G304+H304+I304+J304</f>
        <v>0</v>
      </c>
      <c r="F304" s="753">
        <f t="shared" ref="F304:M304" si="148">F305</f>
        <v>0</v>
      </c>
      <c r="G304" s="753">
        <f t="shared" si="148"/>
        <v>0</v>
      </c>
      <c r="H304" s="753">
        <f t="shared" si="148"/>
        <v>0</v>
      </c>
      <c r="I304" s="753">
        <f t="shared" si="148"/>
        <v>0</v>
      </c>
      <c r="J304" s="753">
        <f t="shared" si="148"/>
        <v>0</v>
      </c>
      <c r="K304" s="753">
        <f t="shared" si="148"/>
        <v>0</v>
      </c>
      <c r="L304" s="753">
        <f t="shared" si="148"/>
        <v>0</v>
      </c>
      <c r="M304" s="752">
        <f t="shared" si="148"/>
        <v>0</v>
      </c>
    </row>
    <row r="305" spans="1:13" hidden="1" x14ac:dyDescent="0.35">
      <c r="A305" s="756"/>
      <c r="B305" s="769"/>
      <c r="C305" s="755" t="s">
        <v>404</v>
      </c>
      <c r="D305" s="754" t="s">
        <v>405</v>
      </c>
      <c r="E305" s="753">
        <f>G305+H305+I305+J305</f>
        <v>0</v>
      </c>
      <c r="F305" s="753"/>
      <c r="G305" s="753"/>
      <c r="H305" s="753"/>
      <c r="I305" s="753"/>
      <c r="J305" s="753"/>
      <c r="K305" s="753"/>
      <c r="L305" s="753"/>
      <c r="M305" s="752"/>
    </row>
    <row r="306" spans="1:13" ht="46.5" hidden="1" customHeight="1" x14ac:dyDescent="0.35">
      <c r="A306" s="1303" t="s">
        <v>1232</v>
      </c>
      <c r="B306" s="1304"/>
      <c r="C306" s="1304"/>
      <c r="D306" s="754" t="s">
        <v>407</v>
      </c>
      <c r="E306" s="753">
        <f>G306+H306+I306+J306</f>
        <v>0</v>
      </c>
      <c r="F306" s="753">
        <f t="shared" ref="F306:M306" si="149">F308+F311+F312</f>
        <v>0</v>
      </c>
      <c r="G306" s="753">
        <f t="shared" si="149"/>
        <v>0</v>
      </c>
      <c r="H306" s="753">
        <f t="shared" si="149"/>
        <v>0</v>
      </c>
      <c r="I306" s="753">
        <f t="shared" si="149"/>
        <v>0</v>
      </c>
      <c r="J306" s="753">
        <f t="shared" si="149"/>
        <v>0</v>
      </c>
      <c r="K306" s="753">
        <f t="shared" si="149"/>
        <v>0</v>
      </c>
      <c r="L306" s="753">
        <f t="shared" si="149"/>
        <v>0</v>
      </c>
      <c r="M306" s="752">
        <f t="shared" si="149"/>
        <v>0</v>
      </c>
    </row>
    <row r="307" spans="1:13" hidden="1" x14ac:dyDescent="0.35">
      <c r="A307" s="767" t="s">
        <v>254</v>
      </c>
      <c r="B307" s="766"/>
      <c r="C307" s="766"/>
      <c r="D307" s="754"/>
      <c r="E307" s="753"/>
      <c r="F307" s="753"/>
      <c r="G307" s="753"/>
      <c r="H307" s="753"/>
      <c r="I307" s="753"/>
      <c r="J307" s="753"/>
      <c r="K307" s="753"/>
      <c r="L307" s="753"/>
      <c r="M307" s="752"/>
    </row>
    <row r="308" spans="1:13" hidden="1" x14ac:dyDescent="0.35">
      <c r="A308" s="767"/>
      <c r="B308" s="754" t="s">
        <v>408</v>
      </c>
      <c r="C308" s="766"/>
      <c r="D308" s="754" t="s">
        <v>409</v>
      </c>
      <c r="E308" s="753">
        <f t="shared" ref="E308:E313" si="150">G308+H308+I308+J308</f>
        <v>0</v>
      </c>
      <c r="F308" s="753">
        <f t="shared" ref="F308:M308" si="151">F309+F310</f>
        <v>0</v>
      </c>
      <c r="G308" s="753">
        <f t="shared" si="151"/>
        <v>0</v>
      </c>
      <c r="H308" s="753">
        <f t="shared" si="151"/>
        <v>0</v>
      </c>
      <c r="I308" s="753">
        <f t="shared" si="151"/>
        <v>0</v>
      </c>
      <c r="J308" s="753">
        <f t="shared" si="151"/>
        <v>0</v>
      </c>
      <c r="K308" s="753">
        <f t="shared" si="151"/>
        <v>0</v>
      </c>
      <c r="L308" s="753">
        <f t="shared" si="151"/>
        <v>0</v>
      </c>
      <c r="M308" s="752">
        <f t="shared" si="151"/>
        <v>0</v>
      </c>
    </row>
    <row r="309" spans="1:13" hidden="1" x14ac:dyDescent="0.35">
      <c r="A309" s="767"/>
      <c r="B309" s="766"/>
      <c r="C309" s="754" t="s">
        <v>410</v>
      </c>
      <c r="D309" s="754" t="s">
        <v>411</v>
      </c>
      <c r="E309" s="753">
        <f t="shared" si="150"/>
        <v>0</v>
      </c>
      <c r="F309" s="753"/>
      <c r="G309" s="753"/>
      <c r="H309" s="753"/>
      <c r="I309" s="753"/>
      <c r="J309" s="753"/>
      <c r="K309" s="753"/>
      <c r="L309" s="753"/>
      <c r="M309" s="752"/>
    </row>
    <row r="310" spans="1:13" hidden="1" x14ac:dyDescent="0.35">
      <c r="A310" s="756"/>
      <c r="B310" s="755"/>
      <c r="C310" s="755" t="s">
        <v>412</v>
      </c>
      <c r="D310" s="754" t="s">
        <v>413</v>
      </c>
      <c r="E310" s="753">
        <f t="shared" si="150"/>
        <v>0</v>
      </c>
      <c r="F310" s="753"/>
      <c r="G310" s="753"/>
      <c r="H310" s="753"/>
      <c r="I310" s="753"/>
      <c r="J310" s="753"/>
      <c r="K310" s="753"/>
      <c r="L310" s="753"/>
      <c r="M310" s="752"/>
    </row>
    <row r="311" spans="1:13" hidden="1" x14ac:dyDescent="0.35">
      <c r="A311" s="756"/>
      <c r="B311" s="1305" t="s">
        <v>414</v>
      </c>
      <c r="C311" s="1305"/>
      <c r="D311" s="754" t="s">
        <v>415</v>
      </c>
      <c r="E311" s="753">
        <f t="shared" si="150"/>
        <v>0</v>
      </c>
      <c r="F311" s="753"/>
      <c r="G311" s="753"/>
      <c r="H311" s="753"/>
      <c r="I311" s="753"/>
      <c r="J311" s="753"/>
      <c r="K311" s="753"/>
      <c r="L311" s="753"/>
      <c r="M311" s="752"/>
    </row>
    <row r="312" spans="1:13" s="749" customFormat="1" hidden="1" x14ac:dyDescent="0.35">
      <c r="A312" s="775"/>
      <c r="B312" s="1299" t="s">
        <v>416</v>
      </c>
      <c r="C312" s="1299"/>
      <c r="D312" s="774" t="s">
        <v>417</v>
      </c>
      <c r="E312" s="753">
        <f t="shared" si="150"/>
        <v>0</v>
      </c>
      <c r="F312" s="773"/>
      <c r="G312" s="757"/>
      <c r="H312" s="757"/>
      <c r="I312" s="757"/>
      <c r="J312" s="757"/>
      <c r="K312" s="773"/>
      <c r="L312" s="757"/>
      <c r="M312" s="772"/>
    </row>
    <row r="313" spans="1:13" hidden="1" x14ac:dyDescent="0.35">
      <c r="A313" s="765" t="s">
        <v>418</v>
      </c>
      <c r="B313" s="755"/>
      <c r="C313" s="771"/>
      <c r="D313" s="754" t="s">
        <v>419</v>
      </c>
      <c r="E313" s="753">
        <f t="shared" si="150"/>
        <v>0</v>
      </c>
      <c r="F313" s="753">
        <f t="shared" ref="F313:M313" si="152">F315</f>
        <v>0</v>
      </c>
      <c r="G313" s="753">
        <f t="shared" si="152"/>
        <v>0</v>
      </c>
      <c r="H313" s="753">
        <f t="shared" si="152"/>
        <v>0</v>
      </c>
      <c r="I313" s="753">
        <f t="shared" si="152"/>
        <v>0</v>
      </c>
      <c r="J313" s="753">
        <f t="shared" si="152"/>
        <v>0</v>
      </c>
      <c r="K313" s="753">
        <f t="shared" si="152"/>
        <v>0</v>
      </c>
      <c r="L313" s="753">
        <f t="shared" si="152"/>
        <v>0</v>
      </c>
      <c r="M313" s="752">
        <f t="shared" si="152"/>
        <v>0</v>
      </c>
    </row>
    <row r="314" spans="1:13" hidden="1" x14ac:dyDescent="0.35">
      <c r="A314" s="767" t="s">
        <v>254</v>
      </c>
      <c r="B314" s="766"/>
      <c r="C314" s="766"/>
      <c r="D314" s="754"/>
      <c r="E314" s="753"/>
      <c r="F314" s="753"/>
      <c r="G314" s="753"/>
      <c r="H314" s="753"/>
      <c r="I314" s="753"/>
      <c r="J314" s="753"/>
      <c r="K314" s="753"/>
      <c r="L314" s="753"/>
      <c r="M314" s="752"/>
    </row>
    <row r="315" spans="1:13" hidden="1" x14ac:dyDescent="0.35">
      <c r="A315" s="770"/>
      <c r="B315" s="769" t="s">
        <v>420</v>
      </c>
      <c r="C315" s="768"/>
      <c r="D315" s="754" t="s">
        <v>421</v>
      </c>
      <c r="E315" s="753">
        <f>G315+H315+I315+J315</f>
        <v>0</v>
      </c>
      <c r="F315" s="753"/>
      <c r="G315" s="753"/>
      <c r="H315" s="753"/>
      <c r="I315" s="753"/>
      <c r="J315" s="753"/>
      <c r="K315" s="753"/>
      <c r="L315" s="753"/>
      <c r="M315" s="752"/>
    </row>
    <row r="316" spans="1:13" hidden="1" x14ac:dyDescent="0.35">
      <c r="A316" s="765" t="s">
        <v>422</v>
      </c>
      <c r="B316" s="755"/>
      <c r="C316" s="755"/>
      <c r="D316" s="754" t="s">
        <v>423</v>
      </c>
      <c r="E316" s="753">
        <f>G316+H316+I316+J316</f>
        <v>0</v>
      </c>
      <c r="F316" s="753">
        <f t="shared" ref="F316:M316" si="153">F318</f>
        <v>0</v>
      </c>
      <c r="G316" s="753">
        <f t="shared" si="153"/>
        <v>0</v>
      </c>
      <c r="H316" s="753">
        <f t="shared" si="153"/>
        <v>0</v>
      </c>
      <c r="I316" s="753">
        <f t="shared" si="153"/>
        <v>0</v>
      </c>
      <c r="J316" s="753">
        <f t="shared" si="153"/>
        <v>0</v>
      </c>
      <c r="K316" s="753">
        <f t="shared" si="153"/>
        <v>0</v>
      </c>
      <c r="L316" s="753">
        <f t="shared" si="153"/>
        <v>0</v>
      </c>
      <c r="M316" s="752">
        <f t="shared" si="153"/>
        <v>0</v>
      </c>
    </row>
    <row r="317" spans="1:13" hidden="1" x14ac:dyDescent="0.35">
      <c r="A317" s="767" t="s">
        <v>254</v>
      </c>
      <c r="B317" s="766"/>
      <c r="C317" s="766"/>
      <c r="D317" s="754"/>
      <c r="E317" s="753"/>
      <c r="F317" s="753"/>
      <c r="G317" s="753"/>
      <c r="H317" s="753"/>
      <c r="I317" s="753"/>
      <c r="J317" s="753"/>
      <c r="K317" s="753"/>
      <c r="L317" s="753"/>
      <c r="M317" s="752"/>
    </row>
    <row r="318" spans="1:13" hidden="1" x14ac:dyDescent="0.35">
      <c r="A318" s="1018"/>
      <c r="B318" s="1013" t="s">
        <v>424</v>
      </c>
      <c r="C318" s="1013"/>
      <c r="D318" s="1006" t="s">
        <v>425</v>
      </c>
      <c r="E318" s="1008">
        <f t="shared" ref="E318:E323" si="154">G318+H318+I318+J318</f>
        <v>0</v>
      </c>
      <c r="F318" s="1008"/>
      <c r="G318" s="1008"/>
      <c r="H318" s="1008"/>
      <c r="I318" s="1008"/>
      <c r="J318" s="1008"/>
      <c r="K318" s="1008"/>
      <c r="L318" s="1008"/>
      <c r="M318" s="1009"/>
    </row>
    <row r="319" spans="1:13" x14ac:dyDescent="0.35">
      <c r="A319" s="1056" t="s">
        <v>426</v>
      </c>
      <c r="B319" s="1057"/>
      <c r="C319" s="1057"/>
      <c r="D319" s="1058" t="s">
        <v>427</v>
      </c>
      <c r="E319" s="1045">
        <f t="shared" si="154"/>
        <v>-1064</v>
      </c>
      <c r="F319" s="1045">
        <f t="shared" ref="F319:M319" si="155">F320+F322</f>
        <v>0</v>
      </c>
      <c r="G319" s="1045">
        <f t="shared" si="155"/>
        <v>-55</v>
      </c>
      <c r="H319" s="1045">
        <f t="shared" si="155"/>
        <v>-1009</v>
      </c>
      <c r="I319" s="1045">
        <f t="shared" si="155"/>
        <v>0</v>
      </c>
      <c r="J319" s="1045">
        <f t="shared" si="155"/>
        <v>0</v>
      </c>
      <c r="K319" s="1045">
        <f t="shared" si="155"/>
        <v>0</v>
      </c>
      <c r="L319" s="1045">
        <f t="shared" si="155"/>
        <v>0</v>
      </c>
      <c r="M319" s="1059">
        <f t="shared" si="155"/>
        <v>0</v>
      </c>
    </row>
    <row r="320" spans="1:13" x14ac:dyDescent="0.35">
      <c r="A320" s="762" t="s">
        <v>476</v>
      </c>
      <c r="B320" s="761"/>
      <c r="C320" s="761"/>
      <c r="D320" s="754" t="s">
        <v>429</v>
      </c>
      <c r="E320" s="753">
        <f t="shared" si="154"/>
        <v>0</v>
      </c>
      <c r="F320" s="753">
        <f t="shared" ref="F320:M320" si="156">F321</f>
        <v>0</v>
      </c>
      <c r="G320" s="753">
        <f t="shared" si="156"/>
        <v>0</v>
      </c>
      <c r="H320" s="753">
        <f t="shared" si="156"/>
        <v>0</v>
      </c>
      <c r="I320" s="753">
        <f t="shared" si="156"/>
        <v>0</v>
      </c>
      <c r="J320" s="753">
        <f t="shared" si="156"/>
        <v>0</v>
      </c>
      <c r="K320" s="753">
        <f t="shared" si="156"/>
        <v>0</v>
      </c>
      <c r="L320" s="753">
        <f t="shared" si="156"/>
        <v>0</v>
      </c>
      <c r="M320" s="752">
        <f t="shared" si="156"/>
        <v>0</v>
      </c>
    </row>
    <row r="321" spans="1:13" s="749" customFormat="1" x14ac:dyDescent="0.35">
      <c r="A321" s="760"/>
      <c r="B321" s="1300" t="s">
        <v>432</v>
      </c>
      <c r="C321" s="1300"/>
      <c r="D321" s="753" t="s">
        <v>433</v>
      </c>
      <c r="E321" s="753">
        <f t="shared" si="154"/>
        <v>0</v>
      </c>
      <c r="F321" s="753">
        <v>0</v>
      </c>
      <c r="G321" s="757">
        <v>0</v>
      </c>
      <c r="H321" s="757">
        <v>0</v>
      </c>
      <c r="I321" s="757">
        <f>I218-'Venituri Sf Nectarie'!H271</f>
        <v>0</v>
      </c>
      <c r="J321" s="757">
        <f>J218-'Venituri Sf Nectarie'!I271</f>
        <v>0</v>
      </c>
      <c r="K321" s="757"/>
      <c r="L321" s="757">
        <f>L218-'Venituri Sf Nectarie'!K271</f>
        <v>0</v>
      </c>
      <c r="M321" s="772">
        <f>M218-'Venituri Sf Nectarie'!L271</f>
        <v>0</v>
      </c>
    </row>
    <row r="322" spans="1:13" ht="18" customHeight="1" x14ac:dyDescent="0.35">
      <c r="A322" s="756" t="s">
        <v>1231</v>
      </c>
      <c r="B322" s="755"/>
      <c r="C322" s="755"/>
      <c r="D322" s="754" t="s">
        <v>435</v>
      </c>
      <c r="E322" s="753">
        <f t="shared" si="154"/>
        <v>-1064</v>
      </c>
      <c r="F322" s="753">
        <f t="shared" ref="F322:M322" si="157">F323</f>
        <v>0</v>
      </c>
      <c r="G322" s="753">
        <f t="shared" si="157"/>
        <v>-55</v>
      </c>
      <c r="H322" s="753">
        <f t="shared" si="157"/>
        <v>-1009</v>
      </c>
      <c r="I322" s="753">
        <f t="shared" si="157"/>
        <v>0</v>
      </c>
      <c r="J322" s="753">
        <f t="shared" si="157"/>
        <v>0</v>
      </c>
      <c r="K322" s="753">
        <f t="shared" si="157"/>
        <v>0</v>
      </c>
      <c r="L322" s="753">
        <f t="shared" si="157"/>
        <v>0</v>
      </c>
      <c r="M322" s="752">
        <f t="shared" si="157"/>
        <v>0</v>
      </c>
    </row>
    <row r="323" spans="1:13" s="749" customFormat="1" ht="16.5" customHeight="1" thickBot="1" x14ac:dyDescent="0.4">
      <c r="A323" s="751"/>
      <c r="B323" s="1301" t="s">
        <v>438</v>
      </c>
      <c r="C323" s="1301"/>
      <c r="D323" s="750" t="s">
        <v>439</v>
      </c>
      <c r="E323" s="1061">
        <f t="shared" si="154"/>
        <v>-1064</v>
      </c>
      <c r="F323" s="1050"/>
      <c r="G323" s="1050">
        <f>-55</f>
        <v>-55</v>
      </c>
      <c r="H323" s="1050">
        <f>-1009</f>
        <v>-1009</v>
      </c>
      <c r="I323" s="1050">
        <v>0</v>
      </c>
      <c r="J323" s="1050">
        <v>0</v>
      </c>
      <c r="K323" s="1050">
        <v>0</v>
      </c>
      <c r="L323" s="1050">
        <v>0</v>
      </c>
      <c r="M323" s="1051"/>
    </row>
    <row r="325" spans="1:13" x14ac:dyDescent="0.35">
      <c r="B325" s="745" t="s">
        <v>1088</v>
      </c>
    </row>
    <row r="326" spans="1:13" x14ac:dyDescent="0.35">
      <c r="C326" s="745" t="s">
        <v>1230</v>
      </c>
      <c r="D326" s="748"/>
    </row>
    <row r="327" spans="1:13" ht="36" x14ac:dyDescent="0.35">
      <c r="A327" s="1347"/>
      <c r="B327" s="1347"/>
      <c r="C327" s="747" t="s">
        <v>1229</v>
      </c>
      <c r="D327" s="747"/>
      <c r="E327" s="746"/>
      <c r="F327" s="746"/>
      <c r="G327" s="746"/>
      <c r="H327" s="740"/>
      <c r="I327" s="740"/>
    </row>
    <row r="328" spans="1:13" x14ac:dyDescent="0.35">
      <c r="A328" s="745"/>
      <c r="C328" s="745"/>
      <c r="D328" s="744"/>
      <c r="E328" s="743"/>
      <c r="F328" s="740"/>
      <c r="G328" s="743"/>
      <c r="H328" s="743"/>
      <c r="I328" s="740"/>
    </row>
    <row r="329" spans="1:13" x14ac:dyDescent="0.35">
      <c r="A329" s="741"/>
      <c r="B329" s="741"/>
      <c r="C329" s="534" t="s">
        <v>1342</v>
      </c>
      <c r="D329" s="742"/>
      <c r="E329" s="740"/>
      <c r="F329" s="740"/>
      <c r="G329" s="1068" t="s">
        <v>1343</v>
      </c>
      <c r="H329" s="740"/>
      <c r="I329" s="740"/>
    </row>
    <row r="330" spans="1:13" x14ac:dyDescent="0.35">
      <c r="A330" s="741"/>
      <c r="B330" s="741"/>
      <c r="C330" s="531"/>
      <c r="D330" s="741"/>
      <c r="E330" s="740"/>
      <c r="F330" s="740"/>
      <c r="G330" s="1069"/>
      <c r="H330" s="740"/>
    </row>
  </sheetData>
  <autoFilter ref="A9:M323" xr:uid="{9AD470CE-9596-42AB-9DD5-49A221B8CA2A}">
    <filterColumn colId="0" showButton="0"/>
    <filterColumn colId="1" showButton="0"/>
    <filterColumn colId="4">
      <filters>
        <filter val="1,064"/>
        <filter val="-1,064"/>
        <filter val="2,632"/>
        <filter val="3,696"/>
      </filters>
    </filterColumn>
  </autoFilter>
  <mergeCells count="77">
    <mergeCell ref="K7:M7"/>
    <mergeCell ref="K8:K9"/>
    <mergeCell ref="L8:L9"/>
    <mergeCell ref="M8:M9"/>
    <mergeCell ref="B72:C72"/>
    <mergeCell ref="A327:B327"/>
    <mergeCell ref="A95:C95"/>
    <mergeCell ref="B100:C100"/>
    <mergeCell ref="B101:C101"/>
    <mergeCell ref="B110:C110"/>
    <mergeCell ref="B111:C111"/>
    <mergeCell ref="B113:C113"/>
    <mergeCell ref="A116:C116"/>
    <mergeCell ref="B114:C114"/>
    <mergeCell ref="A200:C200"/>
    <mergeCell ref="A195:C195"/>
    <mergeCell ref="A196:C196"/>
    <mergeCell ref="A171:C171"/>
    <mergeCell ref="B156:C156"/>
    <mergeCell ref="A115:C115"/>
    <mergeCell ref="A122:C122"/>
    <mergeCell ref="B186:C186"/>
    <mergeCell ref="A180:C180"/>
    <mergeCell ref="A5:I5"/>
    <mergeCell ref="A6:I6"/>
    <mergeCell ref="D7:D9"/>
    <mergeCell ref="E7:J7"/>
    <mergeCell ref="A7:C9"/>
    <mergeCell ref="E8:F8"/>
    <mergeCell ref="G8:J8"/>
    <mergeCell ref="A74:C74"/>
    <mergeCell ref="B43:C43"/>
    <mergeCell ref="A75:C75"/>
    <mergeCell ref="B81:C81"/>
    <mergeCell ref="A90:C90"/>
    <mergeCell ref="A91:C91"/>
    <mergeCell ref="A123:C123"/>
    <mergeCell ref="B205:C205"/>
    <mergeCell ref="A10:C10"/>
    <mergeCell ref="A11:C11"/>
    <mergeCell ref="A17:C17"/>
    <mergeCell ref="A18:C18"/>
    <mergeCell ref="B22:C22"/>
    <mergeCell ref="A24:C24"/>
    <mergeCell ref="B51:C51"/>
    <mergeCell ref="A66:C66"/>
    <mergeCell ref="A25:C25"/>
    <mergeCell ref="B177:C177"/>
    <mergeCell ref="A179:C179"/>
    <mergeCell ref="B127:C127"/>
    <mergeCell ref="A129:C129"/>
    <mergeCell ref="A130:C130"/>
    <mergeCell ref="B148:C148"/>
    <mergeCell ref="A219:C219"/>
    <mergeCell ref="A228:C228"/>
    <mergeCell ref="A229:C229"/>
    <mergeCell ref="B233:C233"/>
    <mergeCell ref="B206:C206"/>
    <mergeCell ref="B215:C215"/>
    <mergeCell ref="B217:C217"/>
    <mergeCell ref="A218:C218"/>
    <mergeCell ref="A277:C277"/>
    <mergeCell ref="B283:C283"/>
    <mergeCell ref="A285:C285"/>
    <mergeCell ref="A286:C286"/>
    <mergeCell ref="A235:C235"/>
    <mergeCell ref="A236:C236"/>
    <mergeCell ref="B254:C254"/>
    <mergeCell ref="B262:C262"/>
    <mergeCell ref="B312:C312"/>
    <mergeCell ref="B321:C321"/>
    <mergeCell ref="B323:C323"/>
    <mergeCell ref="B292:C292"/>
    <mergeCell ref="A301:C301"/>
    <mergeCell ref="A306:C306"/>
    <mergeCell ref="B311:C311"/>
    <mergeCell ref="A302:C302"/>
  </mergeCells>
  <printOptions horizontalCentered="1"/>
  <pageMargins left="0.31496062992125984" right="0.31496062992125984" top="0.23622047244094491" bottom="0.23622047244094491" header="0.15748031496062992" footer="0.15748031496062992"/>
  <pageSetup paperSize="9" scale="6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B8BD7-145B-453F-92F8-48C75756C680}">
  <sheetPr filterMode="1">
    <pageSetUpPr fitToPage="1"/>
  </sheetPr>
  <dimension ref="A1:T286"/>
  <sheetViews>
    <sheetView view="pageBreakPreview" topLeftCell="A60" zoomScale="70" zoomScaleNormal="70" zoomScaleSheetLayoutView="70" workbookViewId="0">
      <selection activeCell="C286" sqref="C286"/>
    </sheetView>
  </sheetViews>
  <sheetFormatPr defaultColWidth="9.109375" defaultRowHeight="14.4" outlineLevelRow="3" x14ac:dyDescent="0.3"/>
  <cols>
    <col min="1" max="1" width="4.88671875" style="833" customWidth="1"/>
    <col min="2" max="2" width="5.109375" style="946" customWidth="1"/>
    <col min="3" max="3" width="96.44140625" style="949" customWidth="1"/>
    <col min="4" max="4" width="12.5546875" style="844" bestFit="1" customWidth="1"/>
    <col min="5" max="5" width="15.88671875" style="844" bestFit="1" customWidth="1"/>
    <col min="6" max="6" width="14.5546875" style="950" customWidth="1"/>
    <col min="7" max="7" width="11.5546875" style="844" bestFit="1" customWidth="1"/>
    <col min="8" max="8" width="11.5546875" style="844" customWidth="1"/>
    <col min="9" max="9" width="12.5546875" style="844" customWidth="1"/>
    <col min="10" max="10" width="14.88671875" style="844" customWidth="1"/>
    <col min="11" max="11" width="10.44140625" style="844" customWidth="1"/>
    <col min="12" max="12" width="11.33203125" style="844" customWidth="1"/>
    <col min="13" max="13" width="11.44140625" style="844" customWidth="1"/>
    <col min="14" max="14" width="9.109375" style="844" hidden="1" customWidth="1"/>
    <col min="15" max="15" width="0" style="833" hidden="1" customWidth="1"/>
    <col min="16" max="16" width="20.44140625" style="833" hidden="1" customWidth="1"/>
    <col min="17" max="19" width="0" style="833" hidden="1" customWidth="1"/>
    <col min="20" max="16384" width="9.109375" style="833"/>
  </cols>
  <sheetData>
    <row r="1" spans="1:15" ht="15.6" x14ac:dyDescent="0.3">
      <c r="B1" s="834"/>
      <c r="C1" s="835" t="s">
        <v>973</v>
      </c>
      <c r="D1" s="835"/>
      <c r="E1" s="835"/>
      <c r="F1" s="836"/>
      <c r="G1" s="835"/>
      <c r="H1" s="835"/>
      <c r="I1" s="837"/>
      <c r="J1" s="837"/>
      <c r="K1" s="837"/>
      <c r="L1" s="837"/>
      <c r="M1" s="837"/>
      <c r="N1" s="837"/>
    </row>
    <row r="2" spans="1:15" ht="15.6" x14ac:dyDescent="0.3">
      <c r="B2" s="834"/>
      <c r="C2" s="1406" t="s">
        <v>931</v>
      </c>
      <c r="D2" s="1406"/>
      <c r="E2" s="1406"/>
      <c r="F2" s="1406"/>
      <c r="G2" s="835"/>
      <c r="H2" s="835"/>
      <c r="I2" s="837"/>
      <c r="J2" s="837"/>
      <c r="K2" s="837"/>
      <c r="L2" s="837"/>
      <c r="M2" s="837"/>
      <c r="N2" s="837"/>
    </row>
    <row r="3" spans="1:15" ht="15.6" x14ac:dyDescent="0.3">
      <c r="B3" s="834"/>
      <c r="C3" s="838" t="s">
        <v>974</v>
      </c>
      <c r="D3" s="835"/>
      <c r="E3" s="839"/>
      <c r="F3" s="836"/>
      <c r="G3" s="835"/>
      <c r="H3" s="415"/>
      <c r="I3" s="416"/>
      <c r="J3" s="840"/>
      <c r="K3" s="840"/>
      <c r="L3" s="840"/>
      <c r="M3" s="840"/>
      <c r="N3" s="837"/>
    </row>
    <row r="4" spans="1:15" ht="15.6" x14ac:dyDescent="0.3">
      <c r="B4" s="834"/>
      <c r="C4" s="835" t="s">
        <v>490</v>
      </c>
      <c r="D4" s="835"/>
      <c r="E4" s="839"/>
      <c r="F4" s="836"/>
      <c r="G4" s="835"/>
      <c r="H4" s="835"/>
      <c r="I4" s="837"/>
      <c r="J4" s="837"/>
      <c r="K4" s="837"/>
      <c r="L4" s="837"/>
      <c r="M4" s="837"/>
      <c r="N4" s="837"/>
    </row>
    <row r="5" spans="1:15" ht="15.6" x14ac:dyDescent="0.3">
      <c r="B5" s="834"/>
      <c r="C5" s="1362" t="s">
        <v>1263</v>
      </c>
      <c r="D5" s="1362"/>
      <c r="E5" s="1362"/>
      <c r="F5" s="1362"/>
      <c r="G5" s="1362"/>
      <c r="H5" s="1362"/>
      <c r="I5" s="1362"/>
      <c r="J5" s="1362"/>
      <c r="K5" s="1362"/>
      <c r="L5" s="1362"/>
      <c r="M5" s="1362"/>
      <c r="N5" s="1362"/>
    </row>
    <row r="6" spans="1:15" ht="15.6" x14ac:dyDescent="0.3">
      <c r="B6" s="1362" t="s">
        <v>1264</v>
      </c>
      <c r="C6" s="1362"/>
      <c r="D6" s="1362"/>
      <c r="E6" s="1362"/>
      <c r="F6" s="1362"/>
      <c r="G6" s="1362"/>
      <c r="H6" s="1362"/>
      <c r="I6" s="1362"/>
      <c r="J6" s="1362"/>
      <c r="K6" s="1362"/>
      <c r="L6" s="1362"/>
      <c r="M6" s="1362"/>
      <c r="N6" s="1362"/>
    </row>
    <row r="7" spans="1:15" ht="16.2" thickBot="1" x14ac:dyDescent="0.35">
      <c r="B7" s="834"/>
      <c r="C7" s="841"/>
      <c r="D7" s="842"/>
      <c r="E7" s="842"/>
      <c r="F7" s="843"/>
      <c r="G7" s="842"/>
      <c r="H7" s="842"/>
      <c r="K7" s="845"/>
      <c r="L7" s="845"/>
      <c r="M7" s="1407" t="s">
        <v>492</v>
      </c>
      <c r="N7" s="1408"/>
    </row>
    <row r="8" spans="1:15" ht="15" customHeight="1" x14ac:dyDescent="0.3">
      <c r="B8" s="1409" t="s">
        <v>6</v>
      </c>
      <c r="C8" s="1410"/>
      <c r="D8" s="1415" t="s">
        <v>7</v>
      </c>
      <c r="E8" s="1418" t="s">
        <v>1265</v>
      </c>
      <c r="F8" s="1418"/>
      <c r="G8" s="1418"/>
      <c r="H8" s="1418"/>
      <c r="I8" s="1418"/>
      <c r="J8" s="1418"/>
      <c r="K8" s="1418" t="s">
        <v>1226</v>
      </c>
      <c r="L8" s="1418"/>
      <c r="M8" s="1419"/>
      <c r="N8" s="846"/>
    </row>
    <row r="9" spans="1:15" ht="15" customHeight="1" x14ac:dyDescent="0.3">
      <c r="B9" s="1411"/>
      <c r="C9" s="1412"/>
      <c r="D9" s="1416"/>
      <c r="E9" s="1420" t="s">
        <v>493</v>
      </c>
      <c r="F9" s="1420"/>
      <c r="G9" s="1421" t="s">
        <v>494</v>
      </c>
      <c r="H9" s="1421"/>
      <c r="I9" s="1421"/>
      <c r="J9" s="1421"/>
      <c r="K9" s="1165"/>
      <c r="L9" s="1165"/>
      <c r="M9" s="1173"/>
      <c r="N9" s="1403"/>
    </row>
    <row r="10" spans="1:15" ht="109.8" thickBot="1" x14ac:dyDescent="0.35">
      <c r="B10" s="1413"/>
      <c r="C10" s="1414"/>
      <c r="D10" s="1417"/>
      <c r="E10" s="1174" t="s">
        <v>495</v>
      </c>
      <c r="F10" s="1175" t="s">
        <v>496</v>
      </c>
      <c r="G10" s="1176" t="s">
        <v>497</v>
      </c>
      <c r="H10" s="1176" t="s">
        <v>498</v>
      </c>
      <c r="I10" s="1176" t="s">
        <v>499</v>
      </c>
      <c r="J10" s="1176" t="s">
        <v>500</v>
      </c>
      <c r="K10" s="1176">
        <v>2023</v>
      </c>
      <c r="L10" s="1176">
        <v>2024</v>
      </c>
      <c r="M10" s="1177">
        <v>2025</v>
      </c>
      <c r="N10" s="1404"/>
    </row>
    <row r="11" spans="1:15" ht="46.5" customHeight="1" x14ac:dyDescent="0.3">
      <c r="B11" s="1405" t="s">
        <v>975</v>
      </c>
      <c r="C11" s="1405"/>
      <c r="D11" s="847"/>
      <c r="E11" s="1120">
        <f t="shared" ref="E11:E74" si="0">SUM(G11:J11)</f>
        <v>3696</v>
      </c>
      <c r="F11" s="848">
        <f t="shared" ref="F11:M11" si="1">SUM(F12+F185)</f>
        <v>0</v>
      </c>
      <c r="G11" s="436">
        <f t="shared" si="1"/>
        <v>1170</v>
      </c>
      <c r="H11" s="436">
        <f>SUM(H12+H185)</f>
        <v>1156</v>
      </c>
      <c r="I11" s="436">
        <f t="shared" si="1"/>
        <v>761</v>
      </c>
      <c r="J11" s="436">
        <f t="shared" si="1"/>
        <v>609</v>
      </c>
      <c r="K11" s="849">
        <f t="shared" si="1"/>
        <v>2930.3999999999996</v>
      </c>
      <c r="L11" s="849">
        <f t="shared" si="1"/>
        <v>3148.4200000000005</v>
      </c>
      <c r="M11" s="849">
        <f t="shared" si="1"/>
        <v>3463.2620000000011</v>
      </c>
      <c r="N11" s="1071"/>
    </row>
    <row r="12" spans="1:15" ht="19.5" customHeight="1" x14ac:dyDescent="0.3">
      <c r="B12" s="1380" t="s">
        <v>976</v>
      </c>
      <c r="C12" s="1380"/>
      <c r="D12" s="850"/>
      <c r="E12" s="444">
        <f t="shared" si="0"/>
        <v>2632</v>
      </c>
      <c r="F12" s="851">
        <f t="shared" ref="F12:M12" si="2">SUM(F13+F177)</f>
        <v>0</v>
      </c>
      <c r="G12" s="440">
        <f t="shared" si="2"/>
        <v>646</v>
      </c>
      <c r="H12" s="440">
        <f t="shared" si="2"/>
        <v>696</v>
      </c>
      <c r="I12" s="440">
        <f t="shared" si="2"/>
        <v>681</v>
      </c>
      <c r="J12" s="440">
        <f t="shared" si="2"/>
        <v>609</v>
      </c>
      <c r="K12" s="852">
        <f t="shared" si="2"/>
        <v>2930.3999999999996</v>
      </c>
      <c r="L12" s="852">
        <f t="shared" si="2"/>
        <v>3148.4200000000005</v>
      </c>
      <c r="M12" s="852">
        <f t="shared" si="2"/>
        <v>3463.2620000000011</v>
      </c>
      <c r="N12" s="1072"/>
    </row>
    <row r="13" spans="1:15" ht="27" customHeight="1" x14ac:dyDescent="0.3">
      <c r="B13" s="1383" t="s">
        <v>1266</v>
      </c>
      <c r="C13" s="1383"/>
      <c r="D13" s="854" t="s">
        <v>501</v>
      </c>
      <c r="E13" s="444">
        <f t="shared" si="0"/>
        <v>2632</v>
      </c>
      <c r="F13" s="851">
        <f t="shared" ref="F13:M13" si="3">SUM(F14+F48+F144+F150)</f>
        <v>0</v>
      </c>
      <c r="G13" s="440">
        <f t="shared" si="3"/>
        <v>646</v>
      </c>
      <c r="H13" s="440">
        <f>SUM(H14+H48+H144+H150)</f>
        <v>696</v>
      </c>
      <c r="I13" s="440">
        <f t="shared" si="3"/>
        <v>681</v>
      </c>
      <c r="J13" s="440">
        <f t="shared" si="3"/>
        <v>609</v>
      </c>
      <c r="K13" s="852">
        <f t="shared" si="3"/>
        <v>2930.3999999999996</v>
      </c>
      <c r="L13" s="852">
        <f t="shared" si="3"/>
        <v>3148.4200000000005</v>
      </c>
      <c r="M13" s="852">
        <f t="shared" si="3"/>
        <v>3463.2620000000011</v>
      </c>
      <c r="N13" s="1072"/>
    </row>
    <row r="14" spans="1:15" ht="15.75" hidden="1" customHeight="1" x14ac:dyDescent="0.3">
      <c r="B14" s="1381" t="s">
        <v>1267</v>
      </c>
      <c r="C14" s="1382"/>
      <c r="D14" s="1119" t="s">
        <v>503</v>
      </c>
      <c r="E14" s="1120">
        <f t="shared" si="0"/>
        <v>0</v>
      </c>
      <c r="F14" s="1121">
        <f>SUM(F15+F40)</f>
        <v>0</v>
      </c>
      <c r="G14" s="1120">
        <f t="shared" ref="G14:M14" si="4">SUM(G15,G40,G32)</f>
        <v>0</v>
      </c>
      <c r="H14" s="1120">
        <f t="shared" si="4"/>
        <v>0</v>
      </c>
      <c r="I14" s="1120">
        <f t="shared" si="4"/>
        <v>0</v>
      </c>
      <c r="J14" s="1120">
        <f t="shared" si="4"/>
        <v>0</v>
      </c>
      <c r="K14" s="1122">
        <f t="shared" si="4"/>
        <v>0</v>
      </c>
      <c r="L14" s="1122">
        <f t="shared" si="4"/>
        <v>0</v>
      </c>
      <c r="M14" s="1122">
        <f t="shared" si="4"/>
        <v>0</v>
      </c>
      <c r="N14" s="853"/>
    </row>
    <row r="15" spans="1:15" s="856" customFormat="1" ht="27" hidden="1" customHeight="1" outlineLevel="1" x14ac:dyDescent="0.3">
      <c r="B15" s="1358" t="s">
        <v>970</v>
      </c>
      <c r="C15" s="1359"/>
      <c r="D15" s="854" t="s">
        <v>504</v>
      </c>
      <c r="E15" s="444">
        <f t="shared" si="0"/>
        <v>0</v>
      </c>
      <c r="F15" s="857">
        <f t="shared" ref="F15:M15" si="5">SUM(F16:F31)</f>
        <v>0</v>
      </c>
      <c r="G15" s="444">
        <f t="shared" si="5"/>
        <v>0</v>
      </c>
      <c r="H15" s="444">
        <f t="shared" si="5"/>
        <v>0</v>
      </c>
      <c r="I15" s="444">
        <f t="shared" si="5"/>
        <v>0</v>
      </c>
      <c r="J15" s="444">
        <f t="shared" si="5"/>
        <v>0</v>
      </c>
      <c r="K15" s="855">
        <f t="shared" si="5"/>
        <v>0</v>
      </c>
      <c r="L15" s="855">
        <f t="shared" si="5"/>
        <v>0</v>
      </c>
      <c r="M15" s="855">
        <f t="shared" si="5"/>
        <v>0</v>
      </c>
      <c r="N15" s="858" t="s">
        <v>43</v>
      </c>
      <c r="O15" s="833"/>
    </row>
    <row r="16" spans="1:15" ht="15.6" hidden="1" outlineLevel="2" x14ac:dyDescent="0.3">
      <c r="A16" s="859"/>
      <c r="B16" s="448"/>
      <c r="C16" s="449" t="s">
        <v>505</v>
      </c>
      <c r="D16" s="450" t="s">
        <v>506</v>
      </c>
      <c r="E16" s="444">
        <f t="shared" si="0"/>
        <v>0</v>
      </c>
      <c r="F16" s="451"/>
      <c r="G16" s="451"/>
      <c r="H16" s="860"/>
      <c r="I16" s="451"/>
      <c r="J16" s="451"/>
      <c r="K16" s="438">
        <f t="shared" ref="K16:K17" si="6">SUM(K17:K23)</f>
        <v>0</v>
      </c>
      <c r="L16" s="465"/>
      <c r="M16" s="465"/>
      <c r="N16" s="861" t="s">
        <v>43</v>
      </c>
    </row>
    <row r="17" spans="1:14" ht="15.6" hidden="1" outlineLevel="2" x14ac:dyDescent="0.3">
      <c r="A17" s="859"/>
      <c r="B17" s="453"/>
      <c r="C17" s="449" t="s">
        <v>507</v>
      </c>
      <c r="D17" s="450" t="s">
        <v>508</v>
      </c>
      <c r="E17" s="444">
        <f t="shared" si="0"/>
        <v>0</v>
      </c>
      <c r="F17" s="454"/>
      <c r="G17" s="451"/>
      <c r="H17" s="451"/>
      <c r="I17" s="451"/>
      <c r="J17" s="451"/>
      <c r="K17" s="438">
        <f t="shared" si="6"/>
        <v>0</v>
      </c>
      <c r="L17" s="465"/>
      <c r="M17" s="465"/>
      <c r="N17" s="862" t="s">
        <v>43</v>
      </c>
    </row>
    <row r="18" spans="1:14" ht="15.6" hidden="1" outlineLevel="2" x14ac:dyDescent="0.3">
      <c r="A18" s="859"/>
      <c r="B18" s="453"/>
      <c r="C18" s="449" t="s">
        <v>509</v>
      </c>
      <c r="D18" s="450" t="s">
        <v>510</v>
      </c>
      <c r="E18" s="444">
        <f t="shared" si="0"/>
        <v>0</v>
      </c>
      <c r="F18" s="454"/>
      <c r="G18" s="454"/>
      <c r="H18" s="863"/>
      <c r="I18" s="454"/>
      <c r="J18" s="864"/>
      <c r="K18" s="438"/>
      <c r="L18" s="864"/>
      <c r="M18" s="864"/>
      <c r="N18" s="862" t="s">
        <v>43</v>
      </c>
    </row>
    <row r="19" spans="1:14" ht="15.6" hidden="1" outlineLevel="2" x14ac:dyDescent="0.3">
      <c r="A19" s="859"/>
      <c r="B19" s="448"/>
      <c r="C19" s="449" t="s">
        <v>511</v>
      </c>
      <c r="D19" s="450" t="s">
        <v>512</v>
      </c>
      <c r="E19" s="444">
        <f t="shared" si="0"/>
        <v>0</v>
      </c>
      <c r="F19" s="451"/>
      <c r="G19" s="451"/>
      <c r="H19" s="451"/>
      <c r="I19" s="451"/>
      <c r="J19" s="451"/>
      <c r="K19" s="438"/>
      <c r="L19" s="465"/>
      <c r="M19" s="465"/>
      <c r="N19" s="861" t="s">
        <v>43</v>
      </c>
    </row>
    <row r="20" spans="1:14" ht="15.6" hidden="1" outlineLevel="2" x14ac:dyDescent="0.3">
      <c r="A20" s="859"/>
      <c r="B20" s="448"/>
      <c r="C20" s="449" t="s">
        <v>513</v>
      </c>
      <c r="D20" s="450" t="s">
        <v>514</v>
      </c>
      <c r="E20" s="444">
        <f t="shared" si="0"/>
        <v>0</v>
      </c>
      <c r="F20" s="451"/>
      <c r="G20" s="451"/>
      <c r="H20" s="863"/>
      <c r="I20" s="451"/>
      <c r="J20" s="465"/>
      <c r="K20" s="465"/>
      <c r="L20" s="465"/>
      <c r="M20" s="465"/>
      <c r="N20" s="861" t="s">
        <v>43</v>
      </c>
    </row>
    <row r="21" spans="1:14" ht="15.6" hidden="1" outlineLevel="2" x14ac:dyDescent="0.3">
      <c r="A21" s="859"/>
      <c r="B21" s="448"/>
      <c r="C21" s="449" t="s">
        <v>515</v>
      </c>
      <c r="D21" s="450" t="s">
        <v>516</v>
      </c>
      <c r="E21" s="444">
        <f t="shared" si="0"/>
        <v>0</v>
      </c>
      <c r="F21" s="451"/>
      <c r="G21" s="451"/>
      <c r="H21" s="863"/>
      <c r="I21" s="451"/>
      <c r="J21" s="465"/>
      <c r="K21" s="465"/>
      <c r="L21" s="465"/>
      <c r="M21" s="465"/>
      <c r="N21" s="862" t="s">
        <v>43</v>
      </c>
    </row>
    <row r="22" spans="1:14" ht="15.6" hidden="1" outlineLevel="2" x14ac:dyDescent="0.3">
      <c r="A22" s="859"/>
      <c r="B22" s="448"/>
      <c r="C22" s="449" t="s">
        <v>517</v>
      </c>
      <c r="D22" s="450" t="s">
        <v>518</v>
      </c>
      <c r="E22" s="444">
        <f t="shared" si="0"/>
        <v>0</v>
      </c>
      <c r="F22" s="451"/>
      <c r="G22" s="451"/>
      <c r="H22" s="863"/>
      <c r="I22" s="451"/>
      <c r="J22" s="465"/>
      <c r="K22" s="465"/>
      <c r="L22" s="465"/>
      <c r="M22" s="465"/>
      <c r="N22" s="862" t="s">
        <v>43</v>
      </c>
    </row>
    <row r="23" spans="1:14" ht="15.6" hidden="1" outlineLevel="2" x14ac:dyDescent="0.3">
      <c r="A23" s="859"/>
      <c r="B23" s="448"/>
      <c r="C23" s="449" t="s">
        <v>519</v>
      </c>
      <c r="D23" s="450" t="s">
        <v>520</v>
      </c>
      <c r="E23" s="444">
        <f t="shared" si="0"/>
        <v>0</v>
      </c>
      <c r="F23" s="451"/>
      <c r="G23" s="451"/>
      <c r="H23" s="863"/>
      <c r="I23" s="451"/>
      <c r="J23" s="465"/>
      <c r="K23" s="465"/>
      <c r="L23" s="465"/>
      <c r="M23" s="465"/>
      <c r="N23" s="862" t="s">
        <v>43</v>
      </c>
    </row>
    <row r="24" spans="1:14" ht="15.6" hidden="1" outlineLevel="2" x14ac:dyDescent="0.3">
      <c r="A24" s="859"/>
      <c r="B24" s="448"/>
      <c r="C24" s="449" t="s">
        <v>521</v>
      </c>
      <c r="D24" s="450" t="s">
        <v>522</v>
      </c>
      <c r="E24" s="444">
        <f t="shared" si="0"/>
        <v>0</v>
      </c>
      <c r="F24" s="451"/>
      <c r="G24" s="451"/>
      <c r="H24" s="863"/>
      <c r="I24" s="451"/>
      <c r="J24" s="465"/>
      <c r="K24" s="465"/>
      <c r="L24" s="465"/>
      <c r="M24" s="465"/>
      <c r="N24" s="862" t="s">
        <v>43</v>
      </c>
    </row>
    <row r="25" spans="1:14" ht="15.6" hidden="1" outlineLevel="2" x14ac:dyDescent="0.3">
      <c r="A25" s="859"/>
      <c r="B25" s="448"/>
      <c r="C25" s="449" t="s">
        <v>523</v>
      </c>
      <c r="D25" s="450" t="s">
        <v>524</v>
      </c>
      <c r="E25" s="444">
        <f t="shared" si="0"/>
        <v>0</v>
      </c>
      <c r="F25" s="451"/>
      <c r="G25" s="451"/>
      <c r="H25" s="863"/>
      <c r="I25" s="451"/>
      <c r="J25" s="465"/>
      <c r="K25" s="465"/>
      <c r="L25" s="465"/>
      <c r="M25" s="465"/>
      <c r="N25" s="862" t="s">
        <v>43</v>
      </c>
    </row>
    <row r="26" spans="1:14" ht="15.6" hidden="1" outlineLevel="2" x14ac:dyDescent="0.3">
      <c r="A26" s="859"/>
      <c r="B26" s="455"/>
      <c r="C26" s="456" t="s">
        <v>525</v>
      </c>
      <c r="D26" s="450" t="s">
        <v>526</v>
      </c>
      <c r="E26" s="444">
        <f t="shared" si="0"/>
        <v>0</v>
      </c>
      <c r="F26" s="451"/>
      <c r="G26" s="451"/>
      <c r="H26" s="863"/>
      <c r="I26" s="451"/>
      <c r="J26" s="465"/>
      <c r="K26" s="465"/>
      <c r="L26" s="465"/>
      <c r="M26" s="465"/>
      <c r="N26" s="862" t="s">
        <v>43</v>
      </c>
    </row>
    <row r="27" spans="1:14" ht="15.6" hidden="1" outlineLevel="2" x14ac:dyDescent="0.3">
      <c r="A27" s="859"/>
      <c r="B27" s="455"/>
      <c r="C27" s="456" t="s">
        <v>527</v>
      </c>
      <c r="D27" s="450" t="s">
        <v>528</v>
      </c>
      <c r="E27" s="444">
        <f t="shared" si="0"/>
        <v>0</v>
      </c>
      <c r="F27" s="451"/>
      <c r="G27" s="451"/>
      <c r="H27" s="863"/>
      <c r="I27" s="451"/>
      <c r="J27" s="465"/>
      <c r="K27" s="465"/>
      <c r="L27" s="465"/>
      <c r="M27" s="465"/>
      <c r="N27" s="862" t="s">
        <v>43</v>
      </c>
    </row>
    <row r="28" spans="1:14" ht="15.6" hidden="1" outlineLevel="2" x14ac:dyDescent="0.3">
      <c r="A28" s="859"/>
      <c r="B28" s="455"/>
      <c r="C28" s="456" t="s">
        <v>529</v>
      </c>
      <c r="D28" s="450" t="s">
        <v>530</v>
      </c>
      <c r="E28" s="444">
        <f t="shared" si="0"/>
        <v>0</v>
      </c>
      <c r="F28" s="451"/>
      <c r="G28" s="451"/>
      <c r="H28" s="863"/>
      <c r="I28" s="451"/>
      <c r="J28" s="465"/>
      <c r="K28" s="465"/>
      <c r="L28" s="465"/>
      <c r="M28" s="465"/>
      <c r="N28" s="862" t="s">
        <v>43</v>
      </c>
    </row>
    <row r="29" spans="1:14" ht="15.6" hidden="1" outlineLevel="2" x14ac:dyDescent="0.3">
      <c r="A29" s="859"/>
      <c r="B29" s="455"/>
      <c r="C29" s="456" t="s">
        <v>531</v>
      </c>
      <c r="D29" s="450" t="s">
        <v>532</v>
      </c>
      <c r="E29" s="444">
        <f t="shared" si="0"/>
        <v>0</v>
      </c>
      <c r="F29" s="451"/>
      <c r="G29" s="451"/>
      <c r="H29" s="863"/>
      <c r="I29" s="451"/>
      <c r="J29" s="465"/>
      <c r="K29" s="465"/>
      <c r="L29" s="465"/>
      <c r="M29" s="465"/>
      <c r="N29" s="862" t="s">
        <v>43</v>
      </c>
    </row>
    <row r="30" spans="1:14" ht="15.6" hidden="1" outlineLevel="2" x14ac:dyDescent="0.3">
      <c r="A30" s="859"/>
      <c r="B30" s="455"/>
      <c r="C30" s="456" t="s">
        <v>1268</v>
      </c>
      <c r="D30" s="450" t="s">
        <v>1269</v>
      </c>
      <c r="E30" s="444">
        <f t="shared" si="0"/>
        <v>0</v>
      </c>
      <c r="F30" s="451"/>
      <c r="G30" s="451"/>
      <c r="H30" s="863"/>
      <c r="I30" s="451"/>
      <c r="J30" s="465"/>
      <c r="K30" s="436"/>
      <c r="L30" s="465"/>
      <c r="M30" s="465"/>
      <c r="N30" s="861" t="s">
        <v>43</v>
      </c>
    </row>
    <row r="31" spans="1:14" ht="15.6" hidden="1" outlineLevel="2" x14ac:dyDescent="0.3">
      <c r="A31" s="859"/>
      <c r="B31" s="455"/>
      <c r="C31" s="449" t="s">
        <v>533</v>
      </c>
      <c r="D31" s="450" t="s">
        <v>534</v>
      </c>
      <c r="E31" s="444">
        <f t="shared" si="0"/>
        <v>0</v>
      </c>
      <c r="F31" s="451"/>
      <c r="G31" s="451"/>
      <c r="H31" s="863"/>
      <c r="I31" s="451"/>
      <c r="J31" s="465"/>
      <c r="K31" s="438"/>
      <c r="L31" s="465"/>
      <c r="M31" s="465"/>
      <c r="N31" s="862" t="s">
        <v>43</v>
      </c>
    </row>
    <row r="32" spans="1:14" ht="15.6" hidden="1" outlineLevel="1" collapsed="1" x14ac:dyDescent="0.3">
      <c r="A32" s="859"/>
      <c r="B32" s="1399" t="s">
        <v>1270</v>
      </c>
      <c r="C32" s="1400"/>
      <c r="D32" s="442" t="s">
        <v>535</v>
      </c>
      <c r="E32" s="444">
        <f t="shared" si="0"/>
        <v>0</v>
      </c>
      <c r="F32" s="464">
        <f t="shared" ref="F32:M32" si="7">SUM(F33:F39)</f>
        <v>0</v>
      </c>
      <c r="G32" s="438">
        <f t="shared" si="7"/>
        <v>0</v>
      </c>
      <c r="H32" s="438">
        <f t="shared" si="7"/>
        <v>0</v>
      </c>
      <c r="I32" s="438">
        <f t="shared" si="7"/>
        <v>0</v>
      </c>
      <c r="J32" s="438">
        <f t="shared" si="7"/>
        <v>0</v>
      </c>
      <c r="K32" s="865">
        <f t="shared" si="7"/>
        <v>0</v>
      </c>
      <c r="L32" s="865">
        <f t="shared" si="7"/>
        <v>0</v>
      </c>
      <c r="M32" s="865">
        <f t="shared" si="7"/>
        <v>0</v>
      </c>
      <c r="N32" s="861" t="s">
        <v>43</v>
      </c>
    </row>
    <row r="33" spans="1:18" ht="15.6" hidden="1" outlineLevel="2" x14ac:dyDescent="0.3">
      <c r="A33" s="859"/>
      <c r="B33" s="455"/>
      <c r="C33" s="449" t="s">
        <v>536</v>
      </c>
      <c r="D33" s="450" t="s">
        <v>537</v>
      </c>
      <c r="E33" s="444">
        <f t="shared" si="0"/>
        <v>0</v>
      </c>
      <c r="F33" s="451"/>
      <c r="G33" s="451"/>
      <c r="H33" s="863"/>
      <c r="I33" s="451"/>
      <c r="J33" s="465"/>
      <c r="K33" s="465"/>
      <c r="L33" s="465"/>
      <c r="M33" s="465"/>
      <c r="N33" s="862" t="s">
        <v>43</v>
      </c>
    </row>
    <row r="34" spans="1:18" ht="15.6" hidden="1" outlineLevel="2" x14ac:dyDescent="0.3">
      <c r="A34" s="859"/>
      <c r="B34" s="455"/>
      <c r="C34" s="449" t="s">
        <v>538</v>
      </c>
      <c r="D34" s="450" t="s">
        <v>539</v>
      </c>
      <c r="E34" s="444">
        <f t="shared" si="0"/>
        <v>0</v>
      </c>
      <c r="F34" s="451"/>
      <c r="G34" s="451"/>
      <c r="H34" s="863"/>
      <c r="I34" s="451"/>
      <c r="J34" s="465"/>
      <c r="K34" s="465"/>
      <c r="L34" s="465"/>
      <c r="M34" s="465"/>
      <c r="N34" s="862" t="s">
        <v>43</v>
      </c>
    </row>
    <row r="35" spans="1:18" ht="15.6" hidden="1" outlineLevel="2" x14ac:dyDescent="0.3">
      <c r="A35" s="859"/>
      <c r="B35" s="455"/>
      <c r="C35" s="449" t="s">
        <v>540</v>
      </c>
      <c r="D35" s="450" t="s">
        <v>541</v>
      </c>
      <c r="E35" s="444">
        <f t="shared" si="0"/>
        <v>0</v>
      </c>
      <c r="F35" s="451"/>
      <c r="G35" s="451"/>
      <c r="H35" s="863"/>
      <c r="I35" s="451"/>
      <c r="J35" s="465"/>
      <c r="K35" s="465"/>
      <c r="L35" s="465"/>
      <c r="M35" s="465"/>
      <c r="N35" s="862" t="s">
        <v>43</v>
      </c>
    </row>
    <row r="36" spans="1:18" ht="15.6" hidden="1" outlineLevel="2" x14ac:dyDescent="0.3">
      <c r="A36" s="859"/>
      <c r="B36" s="455"/>
      <c r="C36" s="449" t="s">
        <v>542</v>
      </c>
      <c r="D36" s="450" t="s">
        <v>543</v>
      </c>
      <c r="E36" s="444">
        <f t="shared" si="0"/>
        <v>0</v>
      </c>
      <c r="F36" s="451"/>
      <c r="G36" s="451"/>
      <c r="H36" s="863"/>
      <c r="I36" s="451"/>
      <c r="J36" s="465"/>
      <c r="K36" s="465"/>
      <c r="L36" s="465"/>
      <c r="M36" s="465"/>
      <c r="N36" s="862" t="s">
        <v>43</v>
      </c>
    </row>
    <row r="37" spans="1:18" ht="15.6" hidden="1" outlineLevel="2" x14ac:dyDescent="0.3">
      <c r="A37" s="859"/>
      <c r="B37" s="455"/>
      <c r="C37" s="456" t="s">
        <v>544</v>
      </c>
      <c r="D37" s="450" t="s">
        <v>545</v>
      </c>
      <c r="E37" s="444">
        <f t="shared" si="0"/>
        <v>0</v>
      </c>
      <c r="F37" s="451"/>
      <c r="G37" s="451"/>
      <c r="H37" s="863"/>
      <c r="I37" s="451"/>
      <c r="J37" s="465"/>
      <c r="K37" s="438"/>
      <c r="L37" s="465"/>
      <c r="M37" s="465"/>
      <c r="N37" s="862" t="s">
        <v>43</v>
      </c>
    </row>
    <row r="38" spans="1:18" ht="15.6" hidden="1" outlineLevel="2" x14ac:dyDescent="0.3">
      <c r="A38" s="859"/>
      <c r="B38" s="866"/>
      <c r="C38" s="867" t="s">
        <v>1271</v>
      </c>
      <c r="D38" s="868" t="s">
        <v>1272</v>
      </c>
      <c r="E38" s="444">
        <f t="shared" si="0"/>
        <v>0</v>
      </c>
      <c r="F38" s="451"/>
      <c r="G38" s="451"/>
      <c r="H38" s="863"/>
      <c r="I38" s="451"/>
      <c r="J38" s="465"/>
      <c r="K38" s="465"/>
      <c r="L38" s="465"/>
      <c r="M38" s="465"/>
      <c r="N38" s="861" t="s">
        <v>43</v>
      </c>
    </row>
    <row r="39" spans="1:18" ht="15.6" hidden="1" outlineLevel="2" x14ac:dyDescent="0.3">
      <c r="A39" s="859"/>
      <c r="B39" s="448"/>
      <c r="C39" s="449" t="s">
        <v>546</v>
      </c>
      <c r="D39" s="450" t="s">
        <v>547</v>
      </c>
      <c r="E39" s="444">
        <f t="shared" si="0"/>
        <v>0</v>
      </c>
      <c r="F39" s="451"/>
      <c r="G39" s="451"/>
      <c r="H39" s="863"/>
      <c r="I39" s="451"/>
      <c r="J39" s="465"/>
      <c r="K39" s="465"/>
      <c r="L39" s="465"/>
      <c r="M39" s="465"/>
      <c r="N39" s="862" t="s">
        <v>43</v>
      </c>
    </row>
    <row r="40" spans="1:18" s="856" customFormat="1" ht="15.6" hidden="1" outlineLevel="1" collapsed="1" x14ac:dyDescent="0.3">
      <c r="A40" s="869"/>
      <c r="B40" s="1401" t="s">
        <v>1273</v>
      </c>
      <c r="C40" s="1402"/>
      <c r="D40" s="442" t="s">
        <v>548</v>
      </c>
      <c r="E40" s="444">
        <f t="shared" si="0"/>
        <v>0</v>
      </c>
      <c r="F40" s="464">
        <f>SUM(F41:F46)</f>
        <v>0</v>
      </c>
      <c r="G40" s="438">
        <f t="shared" ref="G40:J40" si="8">SUM(G41:G47)</f>
        <v>0</v>
      </c>
      <c r="H40" s="438">
        <f t="shared" si="8"/>
        <v>0</v>
      </c>
      <c r="I40" s="438">
        <f t="shared" si="8"/>
        <v>0</v>
      </c>
      <c r="J40" s="438">
        <f t="shared" si="8"/>
        <v>0</v>
      </c>
      <c r="K40" s="865">
        <v>0</v>
      </c>
      <c r="L40" s="865">
        <v>0</v>
      </c>
      <c r="M40" s="865">
        <v>0</v>
      </c>
      <c r="N40" s="858" t="s">
        <v>43</v>
      </c>
      <c r="O40" s="833"/>
    </row>
    <row r="41" spans="1:18" ht="15.6" hidden="1" outlineLevel="2" x14ac:dyDescent="0.3">
      <c r="A41" s="859"/>
      <c r="B41" s="455"/>
      <c r="C41" s="457" t="s">
        <v>549</v>
      </c>
      <c r="D41" s="450" t="s">
        <v>550</v>
      </c>
      <c r="E41" s="444">
        <f t="shared" si="0"/>
        <v>0</v>
      </c>
      <c r="F41" s="451"/>
      <c r="G41" s="451"/>
      <c r="H41" s="863"/>
      <c r="I41" s="451"/>
      <c r="J41" s="465"/>
      <c r="K41" s="438">
        <f>SUM(K42:K43)</f>
        <v>0</v>
      </c>
      <c r="L41" s="465"/>
      <c r="M41" s="465"/>
      <c r="N41" s="862" t="s">
        <v>43</v>
      </c>
    </row>
    <row r="42" spans="1:18" ht="15.6" hidden="1" outlineLevel="2" x14ac:dyDescent="0.3">
      <c r="A42" s="859"/>
      <c r="B42" s="458"/>
      <c r="C42" s="456" t="s">
        <v>551</v>
      </c>
      <c r="D42" s="450" t="s">
        <v>552</v>
      </c>
      <c r="E42" s="444">
        <f t="shared" si="0"/>
        <v>0</v>
      </c>
      <c r="F42" s="451"/>
      <c r="G42" s="451"/>
      <c r="H42" s="863"/>
      <c r="I42" s="451"/>
      <c r="J42" s="465"/>
      <c r="K42" s="870">
        <v>0</v>
      </c>
      <c r="L42" s="465"/>
      <c r="M42" s="465"/>
      <c r="N42" s="862" t="s">
        <v>43</v>
      </c>
    </row>
    <row r="43" spans="1:18" ht="15.6" hidden="1" outlineLevel="2" x14ac:dyDescent="0.3">
      <c r="A43" s="859"/>
      <c r="B43" s="458"/>
      <c r="C43" s="456" t="s">
        <v>553</v>
      </c>
      <c r="D43" s="450" t="s">
        <v>554</v>
      </c>
      <c r="E43" s="444">
        <f t="shared" si="0"/>
        <v>0</v>
      </c>
      <c r="F43" s="451"/>
      <c r="G43" s="451"/>
      <c r="H43" s="863"/>
      <c r="I43" s="451"/>
      <c r="J43" s="465"/>
      <c r="K43" s="870">
        <v>0</v>
      </c>
      <c r="L43" s="465"/>
      <c r="M43" s="465"/>
      <c r="N43" s="862" t="s">
        <v>43</v>
      </c>
    </row>
    <row r="44" spans="1:18" ht="15.6" hidden="1" outlineLevel="2" x14ac:dyDescent="0.3">
      <c r="A44" s="859"/>
      <c r="B44" s="458"/>
      <c r="C44" s="459" t="s">
        <v>555</v>
      </c>
      <c r="D44" s="450" t="s">
        <v>556</v>
      </c>
      <c r="E44" s="444">
        <f t="shared" si="0"/>
        <v>0</v>
      </c>
      <c r="F44" s="451"/>
      <c r="G44" s="451"/>
      <c r="H44" s="863"/>
      <c r="I44" s="451"/>
      <c r="J44" s="465"/>
      <c r="K44" s="870">
        <v>0</v>
      </c>
      <c r="L44" s="465"/>
      <c r="M44" s="465"/>
      <c r="N44" s="862" t="s">
        <v>43</v>
      </c>
    </row>
    <row r="45" spans="1:18" ht="15.6" hidden="1" outlineLevel="2" x14ac:dyDescent="0.3">
      <c r="A45" s="859"/>
      <c r="B45" s="458"/>
      <c r="C45" s="459" t="s">
        <v>557</v>
      </c>
      <c r="D45" s="450" t="s">
        <v>558</v>
      </c>
      <c r="E45" s="444">
        <f t="shared" si="0"/>
        <v>0</v>
      </c>
      <c r="F45" s="451"/>
      <c r="G45" s="451"/>
      <c r="H45" s="863"/>
      <c r="I45" s="451"/>
      <c r="J45" s="465"/>
      <c r="K45" s="870">
        <v>0</v>
      </c>
      <c r="L45" s="465"/>
      <c r="M45" s="465"/>
      <c r="N45" s="862" t="s">
        <v>43</v>
      </c>
    </row>
    <row r="46" spans="1:18" ht="15.6" hidden="1" outlineLevel="2" x14ac:dyDescent="0.3">
      <c r="A46" s="859"/>
      <c r="B46" s="458"/>
      <c r="C46" s="456" t="s">
        <v>559</v>
      </c>
      <c r="D46" s="450" t="s">
        <v>560</v>
      </c>
      <c r="E46" s="444">
        <f t="shared" si="0"/>
        <v>0</v>
      </c>
      <c r="F46" s="451"/>
      <c r="G46" s="451"/>
      <c r="H46" s="863"/>
      <c r="I46" s="451"/>
      <c r="J46" s="465"/>
      <c r="K46" s="871">
        <v>14</v>
      </c>
      <c r="L46" s="465"/>
      <c r="M46" s="465"/>
      <c r="N46" s="862" t="s">
        <v>43</v>
      </c>
    </row>
    <row r="47" spans="1:18" ht="15.6" hidden="1" outlineLevel="2" x14ac:dyDescent="0.3">
      <c r="A47" s="859"/>
      <c r="B47" s="1081"/>
      <c r="C47" s="1082" t="s">
        <v>1274</v>
      </c>
      <c r="D47" s="1083" t="s">
        <v>1275</v>
      </c>
      <c r="E47" s="1084">
        <f t="shared" si="0"/>
        <v>0</v>
      </c>
      <c r="F47" s="1085"/>
      <c r="G47" s="1085"/>
      <c r="H47" s="1086"/>
      <c r="I47" s="1085"/>
      <c r="J47" s="1085"/>
      <c r="K47" s="1087">
        <v>3</v>
      </c>
      <c r="L47" s="1088"/>
      <c r="M47" s="1088"/>
      <c r="N47" s="861"/>
      <c r="P47" s="833" t="s">
        <v>1276</v>
      </c>
      <c r="R47" s="833" t="s">
        <v>1277</v>
      </c>
    </row>
    <row r="48" spans="1:18" ht="27" customHeight="1" collapsed="1" x14ac:dyDescent="0.3">
      <c r="B48" s="1363" t="s">
        <v>1278</v>
      </c>
      <c r="C48" s="1363"/>
      <c r="D48" s="854" t="s">
        <v>561</v>
      </c>
      <c r="E48" s="444">
        <f t="shared" si="0"/>
        <v>2632</v>
      </c>
      <c r="F48" s="464">
        <f t="shared" ref="F48:M48" si="9">SUM(F49,F60,F61,F64,F69,F73,F76:F90,F93,F94,F95)</f>
        <v>0</v>
      </c>
      <c r="G48" s="438">
        <f t="shared" si="9"/>
        <v>646</v>
      </c>
      <c r="H48" s="438">
        <f t="shared" si="9"/>
        <v>696</v>
      </c>
      <c r="I48" s="438">
        <f t="shared" si="9"/>
        <v>681</v>
      </c>
      <c r="J48" s="438">
        <f t="shared" si="9"/>
        <v>609</v>
      </c>
      <c r="K48" s="865">
        <f t="shared" si="9"/>
        <v>2930.3999999999996</v>
      </c>
      <c r="L48" s="865">
        <f t="shared" si="9"/>
        <v>3148.4200000000005</v>
      </c>
      <c r="M48" s="865">
        <f t="shared" si="9"/>
        <v>3463.2620000000011</v>
      </c>
      <c r="N48" s="1073"/>
      <c r="P48" s="438">
        <f t="shared" ref="P48" si="10">SUM(P49,P60,P61,P64,P69,P73,P76:P90,P93,P94,P95)</f>
        <v>-574</v>
      </c>
      <c r="Q48" s="872">
        <f t="shared" ref="Q48:Q79" si="11">G48+H48+P48</f>
        <v>768</v>
      </c>
      <c r="R48" s="873">
        <f t="shared" ref="R48:R79" si="12">E48-G48-H48-P48</f>
        <v>1864</v>
      </c>
    </row>
    <row r="49" spans="2:18" s="856" customFormat="1" ht="15.6" outlineLevel="1" x14ac:dyDescent="0.3">
      <c r="B49" s="1398" t="s">
        <v>562</v>
      </c>
      <c r="C49" s="1398"/>
      <c r="D49" s="854" t="s">
        <v>563</v>
      </c>
      <c r="E49" s="444">
        <f>SUM(G49:J49)</f>
        <v>2166</v>
      </c>
      <c r="F49" s="464">
        <f t="shared" ref="F49:M49" si="13">SUM(F50:F59)</f>
        <v>0</v>
      </c>
      <c r="G49" s="438">
        <f t="shared" si="13"/>
        <v>529</v>
      </c>
      <c r="H49" s="438">
        <f t="shared" si="13"/>
        <v>544</v>
      </c>
      <c r="I49" s="438">
        <f t="shared" si="13"/>
        <v>561</v>
      </c>
      <c r="J49" s="438">
        <f t="shared" si="13"/>
        <v>532</v>
      </c>
      <c r="K49" s="865">
        <f t="shared" si="13"/>
        <v>2382.6000000000004</v>
      </c>
      <c r="L49" s="865">
        <f t="shared" si="13"/>
        <v>2620.8600000000006</v>
      </c>
      <c r="M49" s="865">
        <f t="shared" si="13"/>
        <v>2882.9460000000008</v>
      </c>
      <c r="N49" s="1074" t="s">
        <v>43</v>
      </c>
      <c r="O49" s="872">
        <f t="shared" ref="O49:O80" si="14">E49-G49-H49-I49</f>
        <v>532</v>
      </c>
      <c r="P49" s="438">
        <f t="shared" ref="P49" si="15">SUM(P50:P59)</f>
        <v>-479</v>
      </c>
      <c r="Q49" s="872">
        <f t="shared" si="11"/>
        <v>594</v>
      </c>
      <c r="R49" s="873">
        <f t="shared" si="12"/>
        <v>1572</v>
      </c>
    </row>
    <row r="50" spans="2:18" ht="15.6" outlineLevel="2" x14ac:dyDescent="0.3">
      <c r="B50" s="1166"/>
      <c r="C50" s="867" t="s">
        <v>564</v>
      </c>
      <c r="D50" s="876" t="s">
        <v>565</v>
      </c>
      <c r="E50" s="444">
        <f>SUBTOTAL(9,G50:J50)</f>
        <v>79</v>
      </c>
      <c r="F50" s="451"/>
      <c r="G50" s="451">
        <v>19</v>
      </c>
      <c r="H50" s="1167">
        <f>18+2</f>
        <v>20</v>
      </c>
      <c r="I50" s="1167">
        <f>17+1</f>
        <v>18</v>
      </c>
      <c r="J50" s="451">
        <f>21+1</f>
        <v>22</v>
      </c>
      <c r="K50" s="893">
        <f>E50*1.1</f>
        <v>86.9</v>
      </c>
      <c r="L50" s="893">
        <f>K50*1.1</f>
        <v>95.590000000000018</v>
      </c>
      <c r="M50" s="893">
        <f>L50*1.1</f>
        <v>105.14900000000003</v>
      </c>
      <c r="N50" s="1075" t="s">
        <v>43</v>
      </c>
      <c r="O50" s="872">
        <f t="shared" si="14"/>
        <v>22</v>
      </c>
      <c r="P50" s="873">
        <f>54-G50-H50</f>
        <v>15</v>
      </c>
      <c r="Q50" s="872">
        <f t="shared" si="11"/>
        <v>54</v>
      </c>
      <c r="R50" s="873">
        <f t="shared" si="12"/>
        <v>25</v>
      </c>
    </row>
    <row r="51" spans="2:18" ht="15.6" outlineLevel="2" x14ac:dyDescent="0.3">
      <c r="B51" s="1166"/>
      <c r="C51" s="867" t="s">
        <v>566</v>
      </c>
      <c r="D51" s="876" t="s">
        <v>567</v>
      </c>
      <c r="E51" s="444">
        <f t="shared" ref="E51:E57" si="16">SUBTOTAL(9,G51:J51)</f>
        <v>0</v>
      </c>
      <c r="F51" s="451"/>
      <c r="G51" s="451">
        <v>0</v>
      </c>
      <c r="H51" s="1167">
        <v>0</v>
      </c>
      <c r="I51" s="451">
        <v>0</v>
      </c>
      <c r="J51" s="451">
        <v>0</v>
      </c>
      <c r="K51" s="893">
        <f t="shared" ref="K51:K61" si="17">E51*1.1</f>
        <v>0</v>
      </c>
      <c r="L51" s="893">
        <f t="shared" ref="L51:M61" si="18">K51*1.1</f>
        <v>0</v>
      </c>
      <c r="M51" s="893">
        <f t="shared" si="18"/>
        <v>0</v>
      </c>
      <c r="N51" s="1075" t="s">
        <v>43</v>
      </c>
      <c r="O51" s="872">
        <f t="shared" si="14"/>
        <v>0</v>
      </c>
      <c r="Q51" s="872">
        <f t="shared" si="11"/>
        <v>0</v>
      </c>
      <c r="R51" s="873">
        <f t="shared" si="12"/>
        <v>0</v>
      </c>
    </row>
    <row r="52" spans="2:18" ht="15.6" outlineLevel="2" x14ac:dyDescent="0.3">
      <c r="B52" s="1166"/>
      <c r="C52" s="867" t="s">
        <v>568</v>
      </c>
      <c r="D52" s="876" t="s">
        <v>569</v>
      </c>
      <c r="E52" s="444">
        <f t="shared" si="16"/>
        <v>0</v>
      </c>
      <c r="F52" s="451"/>
      <c r="G52" s="451">
        <v>0</v>
      </c>
      <c r="H52" s="1167">
        <v>0</v>
      </c>
      <c r="I52" s="451">
        <v>0</v>
      </c>
      <c r="J52" s="451">
        <v>0</v>
      </c>
      <c r="K52" s="893">
        <f t="shared" si="17"/>
        <v>0</v>
      </c>
      <c r="L52" s="893">
        <f t="shared" si="18"/>
        <v>0</v>
      </c>
      <c r="M52" s="893">
        <f t="shared" si="18"/>
        <v>0</v>
      </c>
      <c r="N52" s="1075" t="s">
        <v>43</v>
      </c>
      <c r="O52" s="872">
        <f t="shared" si="14"/>
        <v>0</v>
      </c>
      <c r="Q52" s="872">
        <f t="shared" si="11"/>
        <v>0</v>
      </c>
      <c r="R52" s="873">
        <f t="shared" si="12"/>
        <v>0</v>
      </c>
    </row>
    <row r="53" spans="2:18" ht="15.6" outlineLevel="2" x14ac:dyDescent="0.3">
      <c r="B53" s="1166"/>
      <c r="C53" s="867" t="s">
        <v>570</v>
      </c>
      <c r="D53" s="876" t="s">
        <v>571</v>
      </c>
      <c r="E53" s="444">
        <f>SUBTOTAL(9,G53:J53)</f>
        <v>21</v>
      </c>
      <c r="F53" s="451"/>
      <c r="G53" s="451">
        <v>5</v>
      </c>
      <c r="H53" s="1167">
        <f>5+1</f>
        <v>6</v>
      </c>
      <c r="I53" s="1167">
        <v>5</v>
      </c>
      <c r="J53" s="451">
        <v>5</v>
      </c>
      <c r="K53" s="893">
        <f t="shared" si="17"/>
        <v>23.1</v>
      </c>
      <c r="L53" s="893">
        <f t="shared" si="18"/>
        <v>25.410000000000004</v>
      </c>
      <c r="M53" s="893">
        <f t="shared" si="18"/>
        <v>27.951000000000008</v>
      </c>
      <c r="N53" s="1075" t="s">
        <v>43</v>
      </c>
      <c r="O53" s="872">
        <f t="shared" si="14"/>
        <v>5</v>
      </c>
      <c r="P53" s="873">
        <f>6-G53-H53</f>
        <v>-5</v>
      </c>
      <c r="Q53" s="872">
        <f t="shared" si="11"/>
        <v>6</v>
      </c>
      <c r="R53" s="873">
        <f t="shared" si="12"/>
        <v>15</v>
      </c>
    </row>
    <row r="54" spans="2:18" ht="15.6" outlineLevel="2" x14ac:dyDescent="0.3">
      <c r="B54" s="1166"/>
      <c r="C54" s="867" t="s">
        <v>572</v>
      </c>
      <c r="D54" s="876" t="s">
        <v>573</v>
      </c>
      <c r="E54" s="444">
        <f>SUBTOTAL(9,G54:J54)</f>
        <v>8</v>
      </c>
      <c r="F54" s="451"/>
      <c r="G54" s="451">
        <v>2</v>
      </c>
      <c r="H54" s="1167">
        <v>2</v>
      </c>
      <c r="I54" s="451">
        <v>2</v>
      </c>
      <c r="J54" s="451">
        <v>2</v>
      </c>
      <c r="K54" s="893">
        <f t="shared" si="17"/>
        <v>8.8000000000000007</v>
      </c>
      <c r="L54" s="893">
        <f t="shared" si="18"/>
        <v>9.6800000000000015</v>
      </c>
      <c r="M54" s="893">
        <f t="shared" si="18"/>
        <v>10.648000000000003</v>
      </c>
      <c r="N54" s="1075" t="s">
        <v>43</v>
      </c>
      <c r="O54" s="872">
        <f t="shared" si="14"/>
        <v>2</v>
      </c>
      <c r="P54" s="833">
        <v>0</v>
      </c>
      <c r="Q54" s="872">
        <f t="shared" si="11"/>
        <v>4</v>
      </c>
      <c r="R54" s="873">
        <f t="shared" si="12"/>
        <v>4</v>
      </c>
    </row>
    <row r="55" spans="2:18" ht="15.6" outlineLevel="2" x14ac:dyDescent="0.3">
      <c r="B55" s="1166"/>
      <c r="C55" s="867" t="s">
        <v>574</v>
      </c>
      <c r="D55" s="876" t="s">
        <v>575</v>
      </c>
      <c r="E55" s="444">
        <f t="shared" si="16"/>
        <v>10</v>
      </c>
      <c r="F55" s="451"/>
      <c r="G55" s="451">
        <v>5</v>
      </c>
      <c r="H55" s="1167">
        <v>2</v>
      </c>
      <c r="I55" s="1167">
        <v>2</v>
      </c>
      <c r="J55" s="451">
        <v>1</v>
      </c>
      <c r="K55" s="893">
        <f t="shared" si="17"/>
        <v>11</v>
      </c>
      <c r="L55" s="893">
        <f t="shared" si="18"/>
        <v>12.100000000000001</v>
      </c>
      <c r="M55" s="893">
        <f t="shared" si="18"/>
        <v>13.310000000000002</v>
      </c>
      <c r="N55" s="1075" t="s">
        <v>43</v>
      </c>
      <c r="O55" s="872">
        <f t="shared" si="14"/>
        <v>1</v>
      </c>
      <c r="P55" s="873">
        <f>1-G55-H55</f>
        <v>-6</v>
      </c>
      <c r="Q55" s="872">
        <f t="shared" si="11"/>
        <v>1</v>
      </c>
      <c r="R55" s="873">
        <f t="shared" si="12"/>
        <v>9</v>
      </c>
    </row>
    <row r="56" spans="2:18" ht="15.6" outlineLevel="2" x14ac:dyDescent="0.3">
      <c r="B56" s="1166"/>
      <c r="C56" s="867" t="s">
        <v>576</v>
      </c>
      <c r="D56" s="876" t="s">
        <v>577</v>
      </c>
      <c r="E56" s="444">
        <f t="shared" si="16"/>
        <v>0</v>
      </c>
      <c r="F56" s="451"/>
      <c r="G56" s="451">
        <v>0</v>
      </c>
      <c r="H56" s="1167">
        <v>0</v>
      </c>
      <c r="I56" s="451">
        <v>0</v>
      </c>
      <c r="J56" s="451">
        <v>0</v>
      </c>
      <c r="K56" s="893">
        <f t="shared" si="17"/>
        <v>0</v>
      </c>
      <c r="L56" s="893">
        <f t="shared" si="18"/>
        <v>0</v>
      </c>
      <c r="M56" s="893">
        <f t="shared" si="18"/>
        <v>0</v>
      </c>
      <c r="N56" s="1075" t="s">
        <v>43</v>
      </c>
      <c r="O56" s="872">
        <f t="shared" si="14"/>
        <v>0</v>
      </c>
      <c r="Q56" s="872">
        <f t="shared" si="11"/>
        <v>0</v>
      </c>
      <c r="R56" s="873">
        <f t="shared" si="12"/>
        <v>0</v>
      </c>
    </row>
    <row r="57" spans="2:18" ht="15.6" outlineLevel="2" x14ac:dyDescent="0.3">
      <c r="B57" s="1166"/>
      <c r="C57" s="867" t="s">
        <v>578</v>
      </c>
      <c r="D57" s="876" t="s">
        <v>579</v>
      </c>
      <c r="E57" s="444">
        <f t="shared" si="16"/>
        <v>0</v>
      </c>
      <c r="F57" s="451"/>
      <c r="G57" s="451">
        <v>0</v>
      </c>
      <c r="H57" s="1167">
        <v>0</v>
      </c>
      <c r="I57" s="451">
        <v>0</v>
      </c>
      <c r="J57" s="451">
        <v>0</v>
      </c>
      <c r="K57" s="893">
        <f t="shared" si="17"/>
        <v>0</v>
      </c>
      <c r="L57" s="893">
        <f t="shared" si="18"/>
        <v>0</v>
      </c>
      <c r="M57" s="893">
        <f t="shared" si="18"/>
        <v>0</v>
      </c>
      <c r="N57" s="1075" t="s">
        <v>43</v>
      </c>
      <c r="O57" s="872">
        <f t="shared" si="14"/>
        <v>0</v>
      </c>
      <c r="Q57" s="872">
        <f t="shared" si="11"/>
        <v>0</v>
      </c>
      <c r="R57" s="873">
        <f t="shared" si="12"/>
        <v>0</v>
      </c>
    </row>
    <row r="58" spans="2:18" ht="15.6" outlineLevel="2" x14ac:dyDescent="0.3">
      <c r="B58" s="1166"/>
      <c r="C58" s="878" t="s">
        <v>580</v>
      </c>
      <c r="D58" s="876" t="s">
        <v>581</v>
      </c>
      <c r="E58" s="444">
        <f>SUBTOTAL(9,G58:J58)</f>
        <v>16</v>
      </c>
      <c r="F58" s="451"/>
      <c r="G58" s="451">
        <v>8</v>
      </c>
      <c r="H58" s="1167">
        <v>3</v>
      </c>
      <c r="I58" s="1167">
        <v>3</v>
      </c>
      <c r="J58" s="451">
        <v>2</v>
      </c>
      <c r="K58" s="893">
        <f t="shared" si="17"/>
        <v>17.600000000000001</v>
      </c>
      <c r="L58" s="893">
        <f t="shared" si="18"/>
        <v>19.360000000000003</v>
      </c>
      <c r="M58" s="893">
        <f t="shared" si="18"/>
        <v>21.296000000000006</v>
      </c>
      <c r="N58" s="1075" t="s">
        <v>43</v>
      </c>
      <c r="O58" s="872">
        <f t="shared" si="14"/>
        <v>2</v>
      </c>
      <c r="P58" s="873">
        <f>8-G58-H58</f>
        <v>-3</v>
      </c>
      <c r="Q58" s="872">
        <f t="shared" si="11"/>
        <v>8</v>
      </c>
      <c r="R58" s="873">
        <f t="shared" si="12"/>
        <v>8</v>
      </c>
    </row>
    <row r="59" spans="2:18" ht="15.6" outlineLevel="2" x14ac:dyDescent="0.3">
      <c r="B59" s="1166"/>
      <c r="C59" s="867" t="s">
        <v>582</v>
      </c>
      <c r="D59" s="876" t="s">
        <v>583</v>
      </c>
      <c r="E59" s="444">
        <f>SUBTOTAL(9,G59:J59)</f>
        <v>2032</v>
      </c>
      <c r="F59" s="451"/>
      <c r="G59" s="451">
        <f>500-10</f>
        <v>490</v>
      </c>
      <c r="H59" s="1167">
        <f>450+70-9</f>
        <v>511</v>
      </c>
      <c r="I59" s="1167">
        <f>400+40+91</f>
        <v>531</v>
      </c>
      <c r="J59" s="451">
        <f>330+32+138</f>
        <v>500</v>
      </c>
      <c r="K59" s="893">
        <f t="shared" si="17"/>
        <v>2235.2000000000003</v>
      </c>
      <c r="L59" s="893">
        <f t="shared" si="18"/>
        <v>2458.7200000000007</v>
      </c>
      <c r="M59" s="893">
        <f t="shared" si="18"/>
        <v>2704.592000000001</v>
      </c>
      <c r="N59" s="1075" t="s">
        <v>43</v>
      </c>
      <c r="O59" s="872">
        <f t="shared" si="14"/>
        <v>500</v>
      </c>
      <c r="P59" s="873">
        <f>521-G59-H59</f>
        <v>-480</v>
      </c>
      <c r="Q59" s="872">
        <f t="shared" si="11"/>
        <v>521</v>
      </c>
      <c r="R59" s="873">
        <f t="shared" si="12"/>
        <v>1511</v>
      </c>
    </row>
    <row r="60" spans="2:18" s="856" customFormat="1" ht="15.6" outlineLevel="1" x14ac:dyDescent="0.3">
      <c r="B60" s="1398" t="s">
        <v>584</v>
      </c>
      <c r="C60" s="1398"/>
      <c r="D60" s="442" t="s">
        <v>585</v>
      </c>
      <c r="E60" s="444">
        <f>G60+H60+I60+J60</f>
        <v>56</v>
      </c>
      <c r="F60" s="464"/>
      <c r="G60" s="438">
        <v>14</v>
      </c>
      <c r="H60" s="440">
        <v>14</v>
      </c>
      <c r="I60" s="440">
        <v>14</v>
      </c>
      <c r="J60" s="440">
        <v>14</v>
      </c>
      <c r="K60" s="893">
        <f t="shared" si="17"/>
        <v>61.600000000000009</v>
      </c>
      <c r="L60" s="893">
        <f t="shared" si="18"/>
        <v>67.760000000000019</v>
      </c>
      <c r="M60" s="893">
        <f t="shared" si="18"/>
        <v>74.53600000000003</v>
      </c>
      <c r="N60" s="1074" t="s">
        <v>43</v>
      </c>
      <c r="O60" s="872">
        <f t="shared" si="14"/>
        <v>14</v>
      </c>
      <c r="P60" s="856">
        <v>0</v>
      </c>
      <c r="Q60" s="872">
        <f t="shared" si="11"/>
        <v>28</v>
      </c>
      <c r="R60" s="873">
        <f t="shared" si="12"/>
        <v>28</v>
      </c>
    </row>
    <row r="61" spans="2:18" s="856" customFormat="1" ht="15.6" hidden="1" outlineLevel="1" x14ac:dyDescent="0.3">
      <c r="B61" s="1392" t="s">
        <v>586</v>
      </c>
      <c r="C61" s="1393"/>
      <c r="D61" s="1119" t="s">
        <v>587</v>
      </c>
      <c r="E61" s="1120">
        <f t="shared" si="0"/>
        <v>0</v>
      </c>
      <c r="F61" s="1123">
        <f>SUM(F62+F63)</f>
        <v>0</v>
      </c>
      <c r="G61" s="1124">
        <f>SUM(G62:G63)</f>
        <v>0</v>
      </c>
      <c r="H61" s="1124">
        <f>SUM(H62:H63)</f>
        <v>0</v>
      </c>
      <c r="I61" s="1124">
        <f>SUM(I62:I63)</f>
        <v>0</v>
      </c>
      <c r="J61" s="1124">
        <f>SUM(J62:J63)</f>
        <v>0</v>
      </c>
      <c r="K61" s="1125">
        <f t="shared" si="17"/>
        <v>0</v>
      </c>
      <c r="L61" s="1125">
        <f t="shared" si="18"/>
        <v>0</v>
      </c>
      <c r="M61" s="1125">
        <f t="shared" si="18"/>
        <v>0</v>
      </c>
      <c r="N61" s="874" t="s">
        <v>43</v>
      </c>
      <c r="O61" s="872">
        <f t="shared" si="14"/>
        <v>0</v>
      </c>
      <c r="P61" s="438">
        <f>SUM(P62:P63)</f>
        <v>0</v>
      </c>
      <c r="Q61" s="872">
        <f t="shared" si="11"/>
        <v>0</v>
      </c>
      <c r="R61" s="873">
        <f t="shared" si="12"/>
        <v>0</v>
      </c>
    </row>
    <row r="62" spans="2:18" ht="15.6" hidden="1" outlineLevel="2" x14ac:dyDescent="0.3">
      <c r="B62" s="866"/>
      <c r="C62" s="879" t="s">
        <v>588</v>
      </c>
      <c r="D62" s="876" t="s">
        <v>356</v>
      </c>
      <c r="E62" s="444">
        <f t="shared" si="0"/>
        <v>0</v>
      </c>
      <c r="F62" s="451"/>
      <c r="G62" s="451"/>
      <c r="H62" s="863"/>
      <c r="I62" s="451"/>
      <c r="J62" s="465"/>
      <c r="K62" s="880"/>
      <c r="L62" s="465"/>
      <c r="M62" s="465"/>
      <c r="N62" s="862" t="s">
        <v>43</v>
      </c>
      <c r="O62" s="872">
        <f t="shared" si="14"/>
        <v>0</v>
      </c>
      <c r="Q62" s="872">
        <f t="shared" si="11"/>
        <v>0</v>
      </c>
      <c r="R62" s="873">
        <f t="shared" si="12"/>
        <v>0</v>
      </c>
    </row>
    <row r="63" spans="2:18" ht="15.6" hidden="1" outlineLevel="2" x14ac:dyDescent="0.3">
      <c r="B63" s="1089"/>
      <c r="C63" s="1090" t="s">
        <v>589</v>
      </c>
      <c r="D63" s="1091" t="s">
        <v>590</v>
      </c>
      <c r="E63" s="1084">
        <f t="shared" si="0"/>
        <v>0</v>
      </c>
      <c r="F63" s="1085"/>
      <c r="G63" s="1085"/>
      <c r="H63" s="1086"/>
      <c r="I63" s="1085"/>
      <c r="J63" s="1088"/>
      <c r="K63" s="1092"/>
      <c r="L63" s="1088"/>
      <c r="M63" s="1088"/>
      <c r="N63" s="862" t="s">
        <v>43</v>
      </c>
      <c r="O63" s="872">
        <f t="shared" si="14"/>
        <v>0</v>
      </c>
      <c r="Q63" s="872">
        <f t="shared" si="11"/>
        <v>0</v>
      </c>
      <c r="R63" s="873">
        <f t="shared" si="12"/>
        <v>0</v>
      </c>
    </row>
    <row r="64" spans="2:18" s="856" customFormat="1" ht="15.6" outlineLevel="1" collapsed="1" x14ac:dyDescent="0.3">
      <c r="B64" s="1398" t="s">
        <v>591</v>
      </c>
      <c r="C64" s="1398"/>
      <c r="D64" s="442" t="s">
        <v>592</v>
      </c>
      <c r="E64" s="444">
        <f>SUM(G64:J64)</f>
        <v>159</v>
      </c>
      <c r="F64" s="464">
        <f t="shared" ref="F64:M64" si="19">SUM(F65:F68)</f>
        <v>0</v>
      </c>
      <c r="G64" s="438">
        <f t="shared" si="19"/>
        <v>39</v>
      </c>
      <c r="H64" s="438">
        <f t="shared" si="19"/>
        <v>47</v>
      </c>
      <c r="I64" s="438">
        <f t="shared" si="19"/>
        <v>37</v>
      </c>
      <c r="J64" s="438">
        <f t="shared" si="19"/>
        <v>36</v>
      </c>
      <c r="K64" s="865">
        <f t="shared" si="19"/>
        <v>174.9</v>
      </c>
      <c r="L64" s="865">
        <f t="shared" si="19"/>
        <v>192.39000000000004</v>
      </c>
      <c r="M64" s="865">
        <f t="shared" si="19"/>
        <v>211.62900000000002</v>
      </c>
      <c r="N64" s="1074" t="s">
        <v>43</v>
      </c>
      <c r="O64" s="872">
        <f t="shared" si="14"/>
        <v>36</v>
      </c>
      <c r="P64" s="438">
        <f t="shared" ref="P64" si="20">SUM(P65:P68)</f>
        <v>-42</v>
      </c>
      <c r="Q64" s="872">
        <f t="shared" si="11"/>
        <v>44</v>
      </c>
      <c r="R64" s="873">
        <f t="shared" si="12"/>
        <v>115</v>
      </c>
    </row>
    <row r="65" spans="1:20" ht="15.6" outlineLevel="2" x14ac:dyDescent="0.3">
      <c r="B65" s="1166"/>
      <c r="C65" s="867" t="s">
        <v>593</v>
      </c>
      <c r="D65" s="450" t="s">
        <v>358</v>
      </c>
      <c r="E65" s="444">
        <f>SUBTOTAL(9,G65:J65)</f>
        <v>11</v>
      </c>
      <c r="F65" s="451"/>
      <c r="G65" s="451">
        <v>3</v>
      </c>
      <c r="H65" s="1167">
        <v>3</v>
      </c>
      <c r="I65" s="1167">
        <f>2+1</f>
        <v>3</v>
      </c>
      <c r="J65" s="451">
        <v>2</v>
      </c>
      <c r="K65" s="893">
        <f t="shared" ref="K65:K68" si="21">E65*1.1</f>
        <v>12.100000000000001</v>
      </c>
      <c r="L65" s="893">
        <f t="shared" ref="L65:M72" si="22">K65*1.1</f>
        <v>13.310000000000002</v>
      </c>
      <c r="M65" s="893">
        <f t="shared" si="22"/>
        <v>14.641000000000004</v>
      </c>
      <c r="N65" s="1075" t="s">
        <v>43</v>
      </c>
      <c r="O65" s="872">
        <f t="shared" si="14"/>
        <v>2</v>
      </c>
      <c r="P65" s="873">
        <f>7-G65-H65</f>
        <v>1</v>
      </c>
      <c r="Q65" s="872">
        <f t="shared" si="11"/>
        <v>7</v>
      </c>
      <c r="R65" s="873">
        <f t="shared" si="12"/>
        <v>4</v>
      </c>
    </row>
    <row r="66" spans="1:20" ht="15.6" outlineLevel="2" x14ac:dyDescent="0.3">
      <c r="B66" s="1166"/>
      <c r="C66" s="867" t="s">
        <v>359</v>
      </c>
      <c r="D66" s="450" t="s">
        <v>360</v>
      </c>
      <c r="E66" s="444">
        <f>SUBTOTAL(9,G66:J66)</f>
        <v>117</v>
      </c>
      <c r="F66" s="451"/>
      <c r="G66" s="451">
        <v>26</v>
      </c>
      <c r="H66" s="1167">
        <f>25+10</f>
        <v>35</v>
      </c>
      <c r="I66" s="1167">
        <f>25+3</f>
        <v>28</v>
      </c>
      <c r="J66" s="451">
        <f>25+3</f>
        <v>28</v>
      </c>
      <c r="K66" s="893">
        <f t="shared" si="21"/>
        <v>128.70000000000002</v>
      </c>
      <c r="L66" s="893">
        <f t="shared" si="22"/>
        <v>141.57000000000002</v>
      </c>
      <c r="M66" s="893">
        <f t="shared" si="22"/>
        <v>155.72700000000003</v>
      </c>
      <c r="N66" s="1075" t="s">
        <v>43</v>
      </c>
      <c r="O66" s="872">
        <f t="shared" si="14"/>
        <v>28</v>
      </c>
      <c r="P66" s="873">
        <f>29-G66-H66</f>
        <v>-32</v>
      </c>
      <c r="Q66" s="872">
        <f t="shared" si="11"/>
        <v>29</v>
      </c>
      <c r="R66" s="873">
        <f t="shared" si="12"/>
        <v>88</v>
      </c>
      <c r="T66" s="882"/>
    </row>
    <row r="67" spans="1:20" ht="15.6" hidden="1" outlineLevel="2" x14ac:dyDescent="0.3">
      <c r="B67" s="1126"/>
      <c r="C67" s="1127" t="s">
        <v>594</v>
      </c>
      <c r="D67" s="1128" t="s">
        <v>595</v>
      </c>
      <c r="E67" s="1129">
        <f t="shared" si="0"/>
        <v>0</v>
      </c>
      <c r="F67" s="1130"/>
      <c r="G67" s="1130">
        <v>0</v>
      </c>
      <c r="H67" s="1086">
        <v>0</v>
      </c>
      <c r="I67" s="1086">
        <v>0</v>
      </c>
      <c r="J67" s="1131">
        <v>0</v>
      </c>
      <c r="K67" s="1132">
        <f t="shared" si="21"/>
        <v>0</v>
      </c>
      <c r="L67" s="1132">
        <f t="shared" si="22"/>
        <v>0</v>
      </c>
      <c r="M67" s="1132">
        <f t="shared" si="22"/>
        <v>0</v>
      </c>
      <c r="N67" s="862" t="s">
        <v>43</v>
      </c>
      <c r="O67" s="872">
        <f t="shared" si="14"/>
        <v>0</v>
      </c>
      <c r="Q67" s="872">
        <f t="shared" si="11"/>
        <v>0</v>
      </c>
      <c r="R67" s="873">
        <f t="shared" si="12"/>
        <v>0</v>
      </c>
    </row>
    <row r="68" spans="1:20" ht="15.6" outlineLevel="2" x14ac:dyDescent="0.3">
      <c r="B68" s="1166"/>
      <c r="C68" s="867" t="s">
        <v>596</v>
      </c>
      <c r="D68" s="450" t="s">
        <v>597</v>
      </c>
      <c r="E68" s="444">
        <f>SUBTOTAL(9,G68:J68)</f>
        <v>31</v>
      </c>
      <c r="F68" s="451"/>
      <c r="G68" s="451">
        <v>10</v>
      </c>
      <c r="H68" s="1167">
        <f>6+3</f>
        <v>9</v>
      </c>
      <c r="I68" s="1167">
        <f>5+1</f>
        <v>6</v>
      </c>
      <c r="J68" s="451">
        <f>5+1</f>
        <v>6</v>
      </c>
      <c r="K68" s="893">
        <f t="shared" si="21"/>
        <v>34.1</v>
      </c>
      <c r="L68" s="893">
        <f t="shared" si="22"/>
        <v>37.510000000000005</v>
      </c>
      <c r="M68" s="893">
        <f t="shared" si="22"/>
        <v>41.26100000000001</v>
      </c>
      <c r="N68" s="1075" t="s">
        <v>43</v>
      </c>
      <c r="O68" s="872">
        <f t="shared" si="14"/>
        <v>6</v>
      </c>
      <c r="P68" s="873">
        <f>8-G68-H68</f>
        <v>-11</v>
      </c>
      <c r="Q68" s="872">
        <f t="shared" si="11"/>
        <v>8</v>
      </c>
      <c r="R68" s="873">
        <f t="shared" si="12"/>
        <v>23</v>
      </c>
    </row>
    <row r="69" spans="1:20" s="856" customFormat="1" ht="15" customHeight="1" outlineLevel="1" x14ac:dyDescent="0.3">
      <c r="B69" s="1398" t="s">
        <v>598</v>
      </c>
      <c r="C69" s="1398"/>
      <c r="D69" s="442" t="s">
        <v>599</v>
      </c>
      <c r="E69" s="444">
        <f>SUM(G69:J69)</f>
        <v>147</v>
      </c>
      <c r="F69" s="464">
        <f t="shared" ref="F69:M69" si="23">SUM(F70:F72)</f>
        <v>0</v>
      </c>
      <c r="G69" s="438">
        <f t="shared" si="23"/>
        <v>25</v>
      </c>
      <c r="H69" s="438">
        <f t="shared" si="23"/>
        <v>62</v>
      </c>
      <c r="I69" s="438">
        <f t="shared" si="23"/>
        <v>50</v>
      </c>
      <c r="J69" s="438">
        <f t="shared" si="23"/>
        <v>10</v>
      </c>
      <c r="K69" s="865">
        <f t="shared" si="23"/>
        <v>161.70000000000002</v>
      </c>
      <c r="L69" s="865">
        <f t="shared" si="23"/>
        <v>177.87000000000003</v>
      </c>
      <c r="M69" s="865">
        <f t="shared" si="23"/>
        <v>195.65700000000004</v>
      </c>
      <c r="N69" s="1074" t="s">
        <v>43</v>
      </c>
      <c r="O69" s="872">
        <f t="shared" si="14"/>
        <v>10</v>
      </c>
      <c r="P69" s="438">
        <f t="shared" ref="P69" si="24">SUM(P70:P72)</f>
        <v>-27</v>
      </c>
      <c r="Q69" s="872">
        <f t="shared" si="11"/>
        <v>60</v>
      </c>
      <c r="R69" s="873">
        <f t="shared" si="12"/>
        <v>87</v>
      </c>
    </row>
    <row r="70" spans="1:20" ht="15.6" outlineLevel="2" x14ac:dyDescent="0.3">
      <c r="B70" s="1166"/>
      <c r="C70" s="867" t="s">
        <v>600</v>
      </c>
      <c r="D70" s="450" t="s">
        <v>601</v>
      </c>
      <c r="E70" s="444">
        <f>SUBTOTAL(9,G70:J70)</f>
        <v>15</v>
      </c>
      <c r="F70" s="451"/>
      <c r="G70" s="451">
        <v>10</v>
      </c>
      <c r="H70" s="1167">
        <f>4+1</f>
        <v>5</v>
      </c>
      <c r="I70" s="1167">
        <v>0</v>
      </c>
      <c r="J70" s="451">
        <v>0</v>
      </c>
      <c r="K70" s="893">
        <f t="shared" ref="K70:K72" si="25">E70*1.1</f>
        <v>16.5</v>
      </c>
      <c r="L70" s="893">
        <f t="shared" si="22"/>
        <v>18.150000000000002</v>
      </c>
      <c r="M70" s="893">
        <f t="shared" si="22"/>
        <v>19.965000000000003</v>
      </c>
      <c r="N70" s="1075" t="s">
        <v>43</v>
      </c>
      <c r="O70" s="872">
        <f t="shared" si="14"/>
        <v>0</v>
      </c>
      <c r="P70" s="873">
        <f>9-G70-H70</f>
        <v>-6</v>
      </c>
      <c r="Q70" s="872">
        <f t="shared" si="11"/>
        <v>9</v>
      </c>
      <c r="R70" s="873">
        <f t="shared" si="12"/>
        <v>6</v>
      </c>
    </row>
    <row r="71" spans="1:20" ht="15.6" hidden="1" outlineLevel="2" x14ac:dyDescent="0.3">
      <c r="B71" s="1126"/>
      <c r="C71" s="1127" t="s">
        <v>602</v>
      </c>
      <c r="D71" s="1128" t="s">
        <v>603</v>
      </c>
      <c r="E71" s="1129">
        <f t="shared" si="0"/>
        <v>0</v>
      </c>
      <c r="F71" s="1130"/>
      <c r="G71" s="1130">
        <v>0</v>
      </c>
      <c r="H71" s="1086">
        <v>0</v>
      </c>
      <c r="I71" s="1130">
        <v>0</v>
      </c>
      <c r="J71" s="1131">
        <v>0</v>
      </c>
      <c r="K71" s="1132">
        <f t="shared" si="25"/>
        <v>0</v>
      </c>
      <c r="L71" s="1132">
        <f t="shared" si="22"/>
        <v>0</v>
      </c>
      <c r="M71" s="1132">
        <f t="shared" si="22"/>
        <v>0</v>
      </c>
      <c r="N71" s="862" t="s">
        <v>43</v>
      </c>
      <c r="O71" s="872">
        <f t="shared" si="14"/>
        <v>0</v>
      </c>
      <c r="Q71" s="872">
        <f t="shared" si="11"/>
        <v>0</v>
      </c>
      <c r="R71" s="873">
        <f t="shared" si="12"/>
        <v>0</v>
      </c>
    </row>
    <row r="72" spans="1:20" ht="15.6" outlineLevel="2" x14ac:dyDescent="0.3">
      <c r="B72" s="1166"/>
      <c r="C72" s="867" t="s">
        <v>604</v>
      </c>
      <c r="D72" s="450" t="s">
        <v>605</v>
      </c>
      <c r="E72" s="444">
        <f>SUBTOTAL(9,G72:J72)</f>
        <v>132</v>
      </c>
      <c r="F72" s="451"/>
      <c r="G72" s="451">
        <v>15</v>
      </c>
      <c r="H72" s="1167">
        <f>15+42</f>
        <v>57</v>
      </c>
      <c r="I72" s="1167">
        <f>10+40</f>
        <v>50</v>
      </c>
      <c r="J72" s="451">
        <v>10</v>
      </c>
      <c r="K72" s="893">
        <f t="shared" si="25"/>
        <v>145.20000000000002</v>
      </c>
      <c r="L72" s="893">
        <f t="shared" si="22"/>
        <v>159.72000000000003</v>
      </c>
      <c r="M72" s="893">
        <f t="shared" si="22"/>
        <v>175.69200000000004</v>
      </c>
      <c r="N72" s="1075" t="s">
        <v>43</v>
      </c>
      <c r="O72" s="872">
        <f t="shared" si="14"/>
        <v>10</v>
      </c>
      <c r="P72" s="873">
        <f>51-G72-H72</f>
        <v>-21</v>
      </c>
      <c r="Q72" s="872">
        <f t="shared" si="11"/>
        <v>51</v>
      </c>
      <c r="R72" s="873">
        <f t="shared" si="12"/>
        <v>81</v>
      </c>
    </row>
    <row r="73" spans="1:20" s="856" customFormat="1" ht="15.6" hidden="1" outlineLevel="1" x14ac:dyDescent="0.3">
      <c r="B73" s="1392" t="s">
        <v>606</v>
      </c>
      <c r="C73" s="1393"/>
      <c r="D73" s="1119" t="s">
        <v>607</v>
      </c>
      <c r="E73" s="1120">
        <f t="shared" si="0"/>
        <v>0</v>
      </c>
      <c r="F73" s="1123">
        <f t="shared" ref="F73:K73" si="26">SUM(F74:F75)</f>
        <v>0</v>
      </c>
      <c r="G73" s="1124">
        <f t="shared" si="26"/>
        <v>0</v>
      </c>
      <c r="H73" s="1124">
        <f t="shared" si="26"/>
        <v>0</v>
      </c>
      <c r="I73" s="1124">
        <f t="shared" si="26"/>
        <v>0</v>
      </c>
      <c r="J73" s="1124">
        <f t="shared" si="26"/>
        <v>0</v>
      </c>
      <c r="K73" s="1133">
        <f t="shared" si="26"/>
        <v>68.2</v>
      </c>
      <c r="L73" s="1133">
        <f t="shared" ref="L73:M73" si="27">SUM(L74:L75)</f>
        <v>0</v>
      </c>
      <c r="M73" s="1133">
        <f t="shared" si="27"/>
        <v>0</v>
      </c>
      <c r="N73" s="874" t="s">
        <v>43</v>
      </c>
      <c r="O73" s="872">
        <f t="shared" si="14"/>
        <v>0</v>
      </c>
      <c r="P73" s="438">
        <f>SUM(P74:P75)</f>
        <v>0</v>
      </c>
      <c r="Q73" s="872">
        <f t="shared" si="11"/>
        <v>0</v>
      </c>
      <c r="R73" s="873">
        <f t="shared" si="12"/>
        <v>0</v>
      </c>
    </row>
    <row r="74" spans="1:20" s="885" customFormat="1" ht="15.6" hidden="1" outlineLevel="2" x14ac:dyDescent="0.3">
      <c r="A74" s="833"/>
      <c r="B74" s="875"/>
      <c r="C74" s="867" t="s">
        <v>608</v>
      </c>
      <c r="D74" s="876" t="s">
        <v>609</v>
      </c>
      <c r="E74" s="883">
        <f t="shared" si="0"/>
        <v>0</v>
      </c>
      <c r="F74" s="451"/>
      <c r="G74" s="451">
        <v>0</v>
      </c>
      <c r="H74" s="863">
        <v>0</v>
      </c>
      <c r="I74" s="451">
        <v>0</v>
      </c>
      <c r="J74" s="465">
        <v>0</v>
      </c>
      <c r="K74" s="884">
        <f>SUM(K75,K80)</f>
        <v>68.2</v>
      </c>
      <c r="L74" s="465"/>
      <c r="M74" s="465"/>
      <c r="N74" s="862" t="s">
        <v>43</v>
      </c>
      <c r="O74" s="872">
        <f t="shared" si="14"/>
        <v>0</v>
      </c>
      <c r="Q74" s="872">
        <f t="shared" si="11"/>
        <v>0</v>
      </c>
      <c r="R74" s="873">
        <f t="shared" si="12"/>
        <v>0</v>
      </c>
    </row>
    <row r="75" spans="1:20" s="885" customFormat="1" ht="15.6" hidden="1" outlineLevel="2" x14ac:dyDescent="0.3">
      <c r="A75" s="833"/>
      <c r="B75" s="875"/>
      <c r="C75" s="867" t="s">
        <v>610</v>
      </c>
      <c r="D75" s="876" t="s">
        <v>611</v>
      </c>
      <c r="E75" s="883">
        <f t="shared" ref="E75:E138" si="28">SUM(G75:J75)</f>
        <v>0</v>
      </c>
      <c r="F75" s="451"/>
      <c r="G75" s="451">
        <v>0</v>
      </c>
      <c r="H75" s="863">
        <v>0</v>
      </c>
      <c r="I75" s="451">
        <v>0</v>
      </c>
      <c r="J75" s="465">
        <v>0</v>
      </c>
      <c r="K75" s="886">
        <f>SUM(K76)</f>
        <v>0</v>
      </c>
      <c r="L75" s="465"/>
      <c r="M75" s="465"/>
      <c r="N75" s="862" t="s">
        <v>43</v>
      </c>
      <c r="O75" s="872">
        <f t="shared" si="14"/>
        <v>0</v>
      </c>
      <c r="Q75" s="872">
        <f t="shared" si="11"/>
        <v>0</v>
      </c>
      <c r="R75" s="873">
        <f t="shared" si="12"/>
        <v>0</v>
      </c>
    </row>
    <row r="76" spans="1:20" s="890" customFormat="1" ht="15.6" hidden="1" outlineLevel="1" collapsed="1" x14ac:dyDescent="0.3">
      <c r="A76" s="856"/>
      <c r="B76" s="1388" t="s">
        <v>612</v>
      </c>
      <c r="C76" s="1389"/>
      <c r="D76" s="854" t="s">
        <v>613</v>
      </c>
      <c r="E76" s="883">
        <f t="shared" si="28"/>
        <v>0</v>
      </c>
      <c r="F76" s="887"/>
      <c r="G76" s="888">
        <v>0</v>
      </c>
      <c r="H76" s="889">
        <v>0</v>
      </c>
      <c r="I76" s="888">
        <v>0</v>
      </c>
      <c r="J76" s="870">
        <v>0</v>
      </c>
      <c r="K76" s="877">
        <f t="shared" ref="K76:K94" si="29">E76*1.1</f>
        <v>0</v>
      </c>
      <c r="L76" s="877">
        <f t="shared" ref="L76:M91" si="30">K76*1.1</f>
        <v>0</v>
      </c>
      <c r="M76" s="877">
        <f t="shared" si="30"/>
        <v>0</v>
      </c>
      <c r="N76" s="858" t="s">
        <v>43</v>
      </c>
      <c r="O76" s="872">
        <f t="shared" si="14"/>
        <v>0</v>
      </c>
      <c r="Q76" s="872">
        <f t="shared" si="11"/>
        <v>0</v>
      </c>
      <c r="R76" s="873">
        <f t="shared" si="12"/>
        <v>0</v>
      </c>
    </row>
    <row r="77" spans="1:20" s="890" customFormat="1" ht="15.6" hidden="1" outlineLevel="1" x14ac:dyDescent="0.3">
      <c r="A77" s="856"/>
      <c r="B77" s="1388" t="s">
        <v>614</v>
      </c>
      <c r="C77" s="1389"/>
      <c r="D77" s="854" t="s">
        <v>615</v>
      </c>
      <c r="E77" s="883">
        <f t="shared" si="28"/>
        <v>0</v>
      </c>
      <c r="F77" s="887"/>
      <c r="G77" s="888">
        <v>0</v>
      </c>
      <c r="H77" s="889">
        <v>0</v>
      </c>
      <c r="I77" s="888">
        <v>0</v>
      </c>
      <c r="J77" s="870">
        <v>0</v>
      </c>
      <c r="K77" s="877">
        <f t="shared" si="29"/>
        <v>0</v>
      </c>
      <c r="L77" s="877">
        <f t="shared" si="30"/>
        <v>0</v>
      </c>
      <c r="M77" s="877">
        <f t="shared" si="30"/>
        <v>0</v>
      </c>
      <c r="N77" s="858" t="s">
        <v>43</v>
      </c>
      <c r="O77" s="872">
        <f t="shared" si="14"/>
        <v>0</v>
      </c>
      <c r="Q77" s="872">
        <f t="shared" si="11"/>
        <v>0</v>
      </c>
      <c r="R77" s="873">
        <f t="shared" si="12"/>
        <v>0</v>
      </c>
    </row>
    <row r="78" spans="1:20" s="890" customFormat="1" ht="15.6" hidden="1" outlineLevel="1" x14ac:dyDescent="0.3">
      <c r="A78" s="856"/>
      <c r="B78" s="1388" t="s">
        <v>616</v>
      </c>
      <c r="C78" s="1389"/>
      <c r="D78" s="854" t="s">
        <v>617</v>
      </c>
      <c r="E78" s="883">
        <f t="shared" si="28"/>
        <v>0</v>
      </c>
      <c r="F78" s="887"/>
      <c r="G78" s="888">
        <v>0</v>
      </c>
      <c r="H78" s="889">
        <v>0</v>
      </c>
      <c r="I78" s="888">
        <v>0</v>
      </c>
      <c r="J78" s="870">
        <v>0</v>
      </c>
      <c r="K78" s="877">
        <f t="shared" si="29"/>
        <v>0</v>
      </c>
      <c r="L78" s="877">
        <f t="shared" si="30"/>
        <v>0</v>
      </c>
      <c r="M78" s="877">
        <f t="shared" si="30"/>
        <v>0</v>
      </c>
      <c r="N78" s="858" t="s">
        <v>43</v>
      </c>
      <c r="O78" s="872">
        <f t="shared" si="14"/>
        <v>0</v>
      </c>
      <c r="Q78" s="872">
        <f t="shared" si="11"/>
        <v>0</v>
      </c>
      <c r="R78" s="873">
        <f t="shared" si="12"/>
        <v>0</v>
      </c>
    </row>
    <row r="79" spans="1:20" s="890" customFormat="1" ht="15.6" hidden="1" outlineLevel="1" x14ac:dyDescent="0.3">
      <c r="A79" s="856"/>
      <c r="B79" s="1390" t="s">
        <v>618</v>
      </c>
      <c r="C79" s="1391"/>
      <c r="D79" s="1096" t="s">
        <v>619</v>
      </c>
      <c r="E79" s="1097">
        <f t="shared" si="28"/>
        <v>0</v>
      </c>
      <c r="F79" s="1098"/>
      <c r="G79" s="1099">
        <v>0</v>
      </c>
      <c r="H79" s="1100">
        <v>0</v>
      </c>
      <c r="I79" s="1099">
        <v>0</v>
      </c>
      <c r="J79" s="1101">
        <v>0</v>
      </c>
      <c r="K79" s="1095">
        <f t="shared" si="29"/>
        <v>0</v>
      </c>
      <c r="L79" s="1095">
        <f t="shared" si="30"/>
        <v>0</v>
      </c>
      <c r="M79" s="1095">
        <f t="shared" si="30"/>
        <v>0</v>
      </c>
      <c r="N79" s="858" t="s">
        <v>43</v>
      </c>
      <c r="O79" s="872">
        <f t="shared" si="14"/>
        <v>0</v>
      </c>
      <c r="Q79" s="872">
        <f t="shared" si="11"/>
        <v>0</v>
      </c>
      <c r="R79" s="873">
        <f t="shared" si="12"/>
        <v>0</v>
      </c>
    </row>
    <row r="80" spans="1:20" s="890" customFormat="1" ht="15.6" outlineLevel="1" x14ac:dyDescent="0.3">
      <c r="A80" s="856"/>
      <c r="B80" s="1398" t="s">
        <v>620</v>
      </c>
      <c r="C80" s="1398"/>
      <c r="D80" s="442" t="s">
        <v>621</v>
      </c>
      <c r="E80" s="883">
        <f>G80+H80+I80+J80</f>
        <v>62</v>
      </c>
      <c r="F80" s="887"/>
      <c r="G80" s="880">
        <v>16</v>
      </c>
      <c r="H80" s="438">
        <v>16</v>
      </c>
      <c r="I80" s="438">
        <v>16</v>
      </c>
      <c r="J80" s="464">
        <v>14</v>
      </c>
      <c r="K80" s="893">
        <f t="shared" si="29"/>
        <v>68.2</v>
      </c>
      <c r="L80" s="893">
        <f t="shared" si="30"/>
        <v>75.02000000000001</v>
      </c>
      <c r="M80" s="893">
        <f t="shared" si="30"/>
        <v>82.52200000000002</v>
      </c>
      <c r="N80" s="1076" t="s">
        <v>43</v>
      </c>
      <c r="O80" s="872">
        <f t="shared" si="14"/>
        <v>14</v>
      </c>
      <c r="P80" s="891">
        <f>6-G80-H80</f>
        <v>-26</v>
      </c>
      <c r="Q80" s="872">
        <f t="shared" ref="Q80:Q103" si="31">G80+H80+P80</f>
        <v>6</v>
      </c>
      <c r="R80" s="873">
        <f t="shared" ref="R80:R103" si="32">E80-G80-H80-P80</f>
        <v>56</v>
      </c>
    </row>
    <row r="81" spans="1:18" s="890" customFormat="1" ht="15.6" outlineLevel="1" x14ac:dyDescent="0.3">
      <c r="A81" s="856"/>
      <c r="B81" s="1398" t="s">
        <v>622</v>
      </c>
      <c r="C81" s="1398"/>
      <c r="D81" s="442" t="s">
        <v>623</v>
      </c>
      <c r="E81" s="883">
        <f>G81+H81+I81+J81</f>
        <v>12</v>
      </c>
      <c r="F81" s="887"/>
      <c r="G81" s="880">
        <v>3</v>
      </c>
      <c r="H81" s="1168">
        <v>3</v>
      </c>
      <c r="I81" s="1168">
        <v>3</v>
      </c>
      <c r="J81" s="464">
        <v>3</v>
      </c>
      <c r="K81" s="893">
        <f t="shared" si="29"/>
        <v>13.200000000000001</v>
      </c>
      <c r="L81" s="893">
        <f t="shared" si="30"/>
        <v>14.520000000000003</v>
      </c>
      <c r="M81" s="893">
        <f t="shared" si="30"/>
        <v>15.972000000000005</v>
      </c>
      <c r="N81" s="1076" t="s">
        <v>43</v>
      </c>
      <c r="O81" s="872">
        <f t="shared" ref="O81:O103" si="33">E81-G81-H81-I81</f>
        <v>3</v>
      </c>
      <c r="Q81" s="872">
        <f t="shared" si="31"/>
        <v>6</v>
      </c>
      <c r="R81" s="873">
        <f t="shared" si="32"/>
        <v>6</v>
      </c>
    </row>
    <row r="82" spans="1:18" s="890" customFormat="1" ht="15" hidden="1" customHeight="1" outlineLevel="1" x14ac:dyDescent="0.3">
      <c r="A82" s="856"/>
      <c r="B82" s="1392" t="s">
        <v>624</v>
      </c>
      <c r="C82" s="1393"/>
      <c r="D82" s="1119" t="s">
        <v>625</v>
      </c>
      <c r="E82" s="1134">
        <v>0</v>
      </c>
      <c r="F82" s="1135"/>
      <c r="G82" s="1136">
        <v>0</v>
      </c>
      <c r="H82" s="889">
        <v>0</v>
      </c>
      <c r="I82" s="1137">
        <v>0</v>
      </c>
      <c r="J82" s="1138">
        <v>0</v>
      </c>
      <c r="K82" s="1125">
        <f t="shared" si="29"/>
        <v>0</v>
      </c>
      <c r="L82" s="1125">
        <f t="shared" si="30"/>
        <v>0</v>
      </c>
      <c r="M82" s="1125">
        <f t="shared" si="30"/>
        <v>0</v>
      </c>
      <c r="N82" s="858" t="s">
        <v>43</v>
      </c>
      <c r="O82" s="872">
        <f t="shared" si="33"/>
        <v>0</v>
      </c>
      <c r="Q82" s="872">
        <f t="shared" si="31"/>
        <v>0</v>
      </c>
      <c r="R82" s="873">
        <f t="shared" si="32"/>
        <v>0</v>
      </c>
    </row>
    <row r="83" spans="1:18" s="856" customFormat="1" ht="15.6" hidden="1" outlineLevel="1" x14ac:dyDescent="0.3">
      <c r="B83" s="1388" t="s">
        <v>626</v>
      </c>
      <c r="C83" s="1389"/>
      <c r="D83" s="854" t="s">
        <v>627</v>
      </c>
      <c r="E83" s="883">
        <f t="shared" si="28"/>
        <v>0</v>
      </c>
      <c r="F83" s="887"/>
      <c r="G83" s="880">
        <v>0</v>
      </c>
      <c r="H83" s="889">
        <v>0</v>
      </c>
      <c r="I83" s="888">
        <v>0</v>
      </c>
      <c r="J83" s="870">
        <v>0</v>
      </c>
      <c r="K83" s="877">
        <f t="shared" si="29"/>
        <v>0</v>
      </c>
      <c r="L83" s="877">
        <f t="shared" si="30"/>
        <v>0</v>
      </c>
      <c r="M83" s="877">
        <f t="shared" si="30"/>
        <v>0</v>
      </c>
      <c r="N83" s="858" t="s">
        <v>43</v>
      </c>
      <c r="O83" s="872">
        <f t="shared" si="33"/>
        <v>0</v>
      </c>
      <c r="Q83" s="872">
        <f t="shared" si="31"/>
        <v>0</v>
      </c>
      <c r="R83" s="873">
        <f t="shared" si="32"/>
        <v>0</v>
      </c>
    </row>
    <row r="84" spans="1:18" s="856" customFormat="1" ht="15.6" hidden="1" outlineLevel="1" x14ac:dyDescent="0.3">
      <c r="B84" s="1388" t="s">
        <v>628</v>
      </c>
      <c r="C84" s="1389"/>
      <c r="D84" s="854" t="s">
        <v>629</v>
      </c>
      <c r="E84" s="883">
        <f t="shared" si="28"/>
        <v>0</v>
      </c>
      <c r="F84" s="887"/>
      <c r="G84" s="880">
        <v>0</v>
      </c>
      <c r="H84" s="889">
        <v>0</v>
      </c>
      <c r="I84" s="888">
        <v>0</v>
      </c>
      <c r="J84" s="870">
        <v>0</v>
      </c>
      <c r="K84" s="877">
        <f t="shared" si="29"/>
        <v>0</v>
      </c>
      <c r="L84" s="877">
        <f t="shared" si="30"/>
        <v>0</v>
      </c>
      <c r="M84" s="877">
        <f t="shared" si="30"/>
        <v>0</v>
      </c>
      <c r="N84" s="858" t="s">
        <v>43</v>
      </c>
      <c r="O84" s="872">
        <f t="shared" si="33"/>
        <v>0</v>
      </c>
      <c r="Q84" s="872">
        <f t="shared" si="31"/>
        <v>0</v>
      </c>
      <c r="R84" s="873">
        <f t="shared" si="32"/>
        <v>0</v>
      </c>
    </row>
    <row r="85" spans="1:18" s="856" customFormat="1" ht="30" hidden="1" customHeight="1" outlineLevel="1" x14ac:dyDescent="0.3">
      <c r="B85" s="1358" t="s">
        <v>630</v>
      </c>
      <c r="C85" s="1359"/>
      <c r="D85" s="854" t="s">
        <v>631</v>
      </c>
      <c r="E85" s="883">
        <f t="shared" si="28"/>
        <v>0</v>
      </c>
      <c r="F85" s="887"/>
      <c r="G85" s="880">
        <v>0</v>
      </c>
      <c r="H85" s="889">
        <v>0</v>
      </c>
      <c r="I85" s="888">
        <v>0</v>
      </c>
      <c r="J85" s="870">
        <v>0</v>
      </c>
      <c r="K85" s="877">
        <f t="shared" si="29"/>
        <v>0</v>
      </c>
      <c r="L85" s="877">
        <f t="shared" si="30"/>
        <v>0</v>
      </c>
      <c r="M85" s="877">
        <f t="shared" si="30"/>
        <v>0</v>
      </c>
      <c r="N85" s="858" t="s">
        <v>43</v>
      </c>
      <c r="O85" s="872">
        <f t="shared" si="33"/>
        <v>0</v>
      </c>
      <c r="Q85" s="872">
        <f t="shared" si="31"/>
        <v>0</v>
      </c>
      <c r="R85" s="873">
        <f t="shared" si="32"/>
        <v>0</v>
      </c>
    </row>
    <row r="86" spans="1:18" s="856" customFormat="1" ht="25.5" hidden="1" customHeight="1" outlineLevel="1" x14ac:dyDescent="0.3">
      <c r="B86" s="1388" t="s">
        <v>632</v>
      </c>
      <c r="C86" s="1389"/>
      <c r="D86" s="854" t="s">
        <v>633</v>
      </c>
      <c r="E86" s="883">
        <f t="shared" si="28"/>
        <v>0</v>
      </c>
      <c r="F86" s="887"/>
      <c r="G86" s="880">
        <v>0</v>
      </c>
      <c r="H86" s="889">
        <v>0</v>
      </c>
      <c r="I86" s="888">
        <v>0</v>
      </c>
      <c r="J86" s="870">
        <v>0</v>
      </c>
      <c r="K86" s="877">
        <f t="shared" si="29"/>
        <v>0</v>
      </c>
      <c r="L86" s="877">
        <f t="shared" si="30"/>
        <v>0</v>
      </c>
      <c r="M86" s="877">
        <f t="shared" si="30"/>
        <v>0</v>
      </c>
      <c r="N86" s="858" t="s">
        <v>43</v>
      </c>
      <c r="O86" s="872">
        <f t="shared" si="33"/>
        <v>0</v>
      </c>
      <c r="Q86" s="872">
        <f t="shared" si="31"/>
        <v>0</v>
      </c>
      <c r="R86" s="873">
        <f t="shared" si="32"/>
        <v>0</v>
      </c>
    </row>
    <row r="87" spans="1:18" s="856" customFormat="1" ht="15.6" hidden="1" outlineLevel="1" x14ac:dyDescent="0.3">
      <c r="B87" s="1388" t="s">
        <v>634</v>
      </c>
      <c r="C87" s="1389"/>
      <c r="D87" s="854" t="s">
        <v>635</v>
      </c>
      <c r="E87" s="883">
        <f t="shared" si="28"/>
        <v>0</v>
      </c>
      <c r="F87" s="887"/>
      <c r="G87" s="880">
        <v>0</v>
      </c>
      <c r="H87" s="889">
        <v>0</v>
      </c>
      <c r="I87" s="888">
        <v>0</v>
      </c>
      <c r="J87" s="870">
        <v>0</v>
      </c>
      <c r="K87" s="877">
        <f t="shared" si="29"/>
        <v>0</v>
      </c>
      <c r="L87" s="877">
        <f t="shared" si="30"/>
        <v>0</v>
      </c>
      <c r="M87" s="877">
        <f t="shared" si="30"/>
        <v>0</v>
      </c>
      <c r="N87" s="858" t="s">
        <v>43</v>
      </c>
      <c r="O87" s="872">
        <f t="shared" si="33"/>
        <v>0</v>
      </c>
      <c r="Q87" s="872">
        <f t="shared" si="31"/>
        <v>0</v>
      </c>
      <c r="R87" s="873">
        <f t="shared" si="32"/>
        <v>0</v>
      </c>
    </row>
    <row r="88" spans="1:18" s="856" customFormat="1" ht="15.6" hidden="1" outlineLevel="1" x14ac:dyDescent="0.3">
      <c r="B88" s="1388" t="s">
        <v>636</v>
      </c>
      <c r="C88" s="1389"/>
      <c r="D88" s="854" t="s">
        <v>637</v>
      </c>
      <c r="E88" s="883">
        <f t="shared" si="28"/>
        <v>0</v>
      </c>
      <c r="F88" s="887"/>
      <c r="G88" s="880">
        <v>0</v>
      </c>
      <c r="H88" s="889">
        <v>0</v>
      </c>
      <c r="I88" s="888">
        <v>0</v>
      </c>
      <c r="J88" s="870">
        <v>0</v>
      </c>
      <c r="K88" s="877">
        <f t="shared" si="29"/>
        <v>0</v>
      </c>
      <c r="L88" s="877">
        <f t="shared" si="30"/>
        <v>0</v>
      </c>
      <c r="M88" s="877">
        <f t="shared" si="30"/>
        <v>0</v>
      </c>
      <c r="N88" s="858" t="s">
        <v>43</v>
      </c>
      <c r="O88" s="872">
        <f t="shared" si="33"/>
        <v>0</v>
      </c>
      <c r="Q88" s="872">
        <f t="shared" si="31"/>
        <v>0</v>
      </c>
      <c r="R88" s="873">
        <f t="shared" si="32"/>
        <v>0</v>
      </c>
    </row>
    <row r="89" spans="1:18" s="856" customFormat="1" ht="15.6" hidden="1" outlineLevel="1" x14ac:dyDescent="0.3">
      <c r="B89" s="1388" t="s">
        <v>638</v>
      </c>
      <c r="C89" s="1389"/>
      <c r="D89" s="854" t="s">
        <v>639</v>
      </c>
      <c r="E89" s="883">
        <f t="shared" si="28"/>
        <v>0</v>
      </c>
      <c r="F89" s="887"/>
      <c r="G89" s="880">
        <v>0</v>
      </c>
      <c r="H89" s="889">
        <v>0</v>
      </c>
      <c r="I89" s="888">
        <v>0</v>
      </c>
      <c r="J89" s="870">
        <v>0</v>
      </c>
      <c r="K89" s="877">
        <f t="shared" si="29"/>
        <v>0</v>
      </c>
      <c r="L89" s="877">
        <f t="shared" si="30"/>
        <v>0</v>
      </c>
      <c r="M89" s="877">
        <f t="shared" si="30"/>
        <v>0</v>
      </c>
      <c r="N89" s="858" t="s">
        <v>43</v>
      </c>
      <c r="O89" s="872">
        <f t="shared" si="33"/>
        <v>0</v>
      </c>
      <c r="Q89" s="872">
        <f t="shared" si="31"/>
        <v>0</v>
      </c>
      <c r="R89" s="873">
        <f t="shared" si="32"/>
        <v>0</v>
      </c>
    </row>
    <row r="90" spans="1:18" s="856" customFormat="1" ht="24.75" hidden="1" customHeight="1" outlineLevel="1" x14ac:dyDescent="0.3">
      <c r="B90" s="1358" t="s">
        <v>640</v>
      </c>
      <c r="C90" s="1359"/>
      <c r="D90" s="854" t="s">
        <v>641</v>
      </c>
      <c r="E90" s="883">
        <f t="shared" si="28"/>
        <v>0</v>
      </c>
      <c r="F90" s="887"/>
      <c r="G90" s="880">
        <v>0</v>
      </c>
      <c r="H90" s="889">
        <v>0</v>
      </c>
      <c r="I90" s="888">
        <v>0</v>
      </c>
      <c r="J90" s="870">
        <v>0</v>
      </c>
      <c r="K90" s="877">
        <f t="shared" si="29"/>
        <v>0</v>
      </c>
      <c r="L90" s="877">
        <f t="shared" si="30"/>
        <v>0</v>
      </c>
      <c r="M90" s="877">
        <f t="shared" si="30"/>
        <v>0</v>
      </c>
      <c r="N90" s="858" t="s">
        <v>43</v>
      </c>
      <c r="O90" s="872">
        <f t="shared" si="33"/>
        <v>0</v>
      </c>
      <c r="Q90" s="872">
        <f t="shared" si="31"/>
        <v>0</v>
      </c>
      <c r="R90" s="873">
        <f t="shared" si="32"/>
        <v>0</v>
      </c>
    </row>
    <row r="91" spans="1:18" ht="15.6" hidden="1" outlineLevel="2" x14ac:dyDescent="0.3">
      <c r="B91" s="866"/>
      <c r="C91" s="867" t="s">
        <v>642</v>
      </c>
      <c r="D91" s="876" t="s">
        <v>643</v>
      </c>
      <c r="E91" s="883">
        <f t="shared" si="28"/>
        <v>0</v>
      </c>
      <c r="F91" s="888"/>
      <c r="G91" s="880">
        <v>0</v>
      </c>
      <c r="H91" s="889">
        <v>0</v>
      </c>
      <c r="I91" s="888">
        <v>0</v>
      </c>
      <c r="J91" s="870">
        <v>0</v>
      </c>
      <c r="K91" s="877">
        <f t="shared" si="29"/>
        <v>0</v>
      </c>
      <c r="L91" s="877">
        <f t="shared" si="30"/>
        <v>0</v>
      </c>
      <c r="M91" s="877">
        <f t="shared" si="30"/>
        <v>0</v>
      </c>
      <c r="N91" s="861" t="s">
        <v>43</v>
      </c>
      <c r="O91" s="872">
        <f t="shared" si="33"/>
        <v>0</v>
      </c>
      <c r="Q91" s="872">
        <f t="shared" si="31"/>
        <v>0</v>
      </c>
      <c r="R91" s="873">
        <f t="shared" si="32"/>
        <v>0</v>
      </c>
    </row>
    <row r="92" spans="1:18" ht="15.6" hidden="1" outlineLevel="2" x14ac:dyDescent="0.3">
      <c r="B92" s="866"/>
      <c r="C92" s="867" t="s">
        <v>644</v>
      </c>
      <c r="D92" s="876" t="s">
        <v>645</v>
      </c>
      <c r="E92" s="883">
        <f t="shared" si="28"/>
        <v>0</v>
      </c>
      <c r="F92" s="888"/>
      <c r="G92" s="880">
        <v>0</v>
      </c>
      <c r="H92" s="889">
        <v>0</v>
      </c>
      <c r="I92" s="888">
        <v>0</v>
      </c>
      <c r="J92" s="870">
        <v>0</v>
      </c>
      <c r="K92" s="877">
        <f t="shared" si="29"/>
        <v>0</v>
      </c>
      <c r="L92" s="877">
        <f t="shared" ref="L92:M94" si="34">K92*1.1</f>
        <v>0</v>
      </c>
      <c r="M92" s="877">
        <f t="shared" si="34"/>
        <v>0</v>
      </c>
      <c r="N92" s="861" t="s">
        <v>43</v>
      </c>
      <c r="O92" s="872">
        <f t="shared" si="33"/>
        <v>0</v>
      </c>
      <c r="Q92" s="872">
        <f t="shared" si="31"/>
        <v>0</v>
      </c>
      <c r="R92" s="873">
        <f t="shared" si="32"/>
        <v>0</v>
      </c>
    </row>
    <row r="93" spans="1:18" ht="15.6" hidden="1" outlineLevel="1" collapsed="1" x14ac:dyDescent="0.3">
      <c r="B93" s="1396" t="s">
        <v>646</v>
      </c>
      <c r="C93" s="1397"/>
      <c r="D93" s="854" t="s">
        <v>647</v>
      </c>
      <c r="E93" s="883">
        <f t="shared" si="28"/>
        <v>0</v>
      </c>
      <c r="F93" s="888"/>
      <c r="G93" s="880">
        <v>0</v>
      </c>
      <c r="H93" s="889">
        <v>0</v>
      </c>
      <c r="I93" s="888">
        <v>0</v>
      </c>
      <c r="J93" s="870">
        <v>0</v>
      </c>
      <c r="K93" s="877">
        <f t="shared" si="29"/>
        <v>0</v>
      </c>
      <c r="L93" s="877">
        <f t="shared" si="34"/>
        <v>0</v>
      </c>
      <c r="M93" s="877">
        <f t="shared" si="34"/>
        <v>0</v>
      </c>
      <c r="N93" s="861" t="s">
        <v>43</v>
      </c>
      <c r="O93" s="872">
        <f t="shared" si="33"/>
        <v>0</v>
      </c>
      <c r="Q93" s="872">
        <f t="shared" si="31"/>
        <v>0</v>
      </c>
      <c r="R93" s="873">
        <f t="shared" si="32"/>
        <v>0</v>
      </c>
    </row>
    <row r="94" spans="1:18" ht="15.6" hidden="1" outlineLevel="1" x14ac:dyDescent="0.3">
      <c r="B94" s="1390" t="s">
        <v>648</v>
      </c>
      <c r="C94" s="1391"/>
      <c r="D94" s="1096" t="s">
        <v>649</v>
      </c>
      <c r="E94" s="1097">
        <f t="shared" si="28"/>
        <v>0</v>
      </c>
      <c r="F94" s="1099"/>
      <c r="G94" s="1102">
        <v>0</v>
      </c>
      <c r="H94" s="1100">
        <v>0</v>
      </c>
      <c r="I94" s="1099">
        <v>0</v>
      </c>
      <c r="J94" s="1101">
        <v>0</v>
      </c>
      <c r="K94" s="1095">
        <f t="shared" si="29"/>
        <v>0</v>
      </c>
      <c r="L94" s="1095">
        <f t="shared" si="34"/>
        <v>0</v>
      </c>
      <c r="M94" s="1095">
        <f t="shared" si="34"/>
        <v>0</v>
      </c>
      <c r="N94" s="861" t="s">
        <v>43</v>
      </c>
      <c r="O94" s="872">
        <f t="shared" si="33"/>
        <v>0</v>
      </c>
      <c r="Q94" s="872">
        <f t="shared" si="31"/>
        <v>0</v>
      </c>
      <c r="R94" s="873">
        <f t="shared" si="32"/>
        <v>0</v>
      </c>
    </row>
    <row r="95" spans="1:18" ht="39.75" customHeight="1" outlineLevel="1" x14ac:dyDescent="0.3">
      <c r="B95" s="1398" t="s">
        <v>650</v>
      </c>
      <c r="C95" s="1398"/>
      <c r="D95" s="854" t="s">
        <v>651</v>
      </c>
      <c r="E95" s="883">
        <f>SUBTOTAL(9,G95:J95)</f>
        <v>30</v>
      </c>
      <c r="F95" s="887">
        <f t="shared" ref="F95:M95" si="35">SUM(F96:F103)</f>
        <v>0</v>
      </c>
      <c r="G95" s="880">
        <f>10+10</f>
        <v>20</v>
      </c>
      <c r="H95" s="880">
        <f>1+9</f>
        <v>10</v>
      </c>
      <c r="I95" s="880">
        <f t="shared" si="35"/>
        <v>0</v>
      </c>
      <c r="J95" s="880">
        <f t="shared" si="35"/>
        <v>0</v>
      </c>
      <c r="K95" s="893">
        <f t="shared" si="35"/>
        <v>0</v>
      </c>
      <c r="L95" s="893">
        <f t="shared" si="35"/>
        <v>0</v>
      </c>
      <c r="M95" s="893">
        <f t="shared" si="35"/>
        <v>0</v>
      </c>
      <c r="N95" s="1077" t="s">
        <v>43</v>
      </c>
      <c r="O95" s="872">
        <f t="shared" si="33"/>
        <v>0</v>
      </c>
      <c r="Q95" s="872">
        <f t="shared" si="31"/>
        <v>30</v>
      </c>
      <c r="R95" s="873">
        <f t="shared" si="32"/>
        <v>0</v>
      </c>
    </row>
    <row r="96" spans="1:18" ht="29.25" customHeight="1" outlineLevel="2" x14ac:dyDescent="0.3">
      <c r="B96" s="1169"/>
      <c r="C96" s="867" t="s">
        <v>652</v>
      </c>
      <c r="D96" s="876" t="s">
        <v>653</v>
      </c>
      <c r="E96" s="883">
        <f>SUM(G96:J96)</f>
        <v>10</v>
      </c>
      <c r="F96" s="888"/>
      <c r="G96" s="888">
        <f>'[1]SINTEZA CATEG BG22'!F43</f>
        <v>10</v>
      </c>
      <c r="H96" s="1170">
        <v>0</v>
      </c>
      <c r="I96" s="888">
        <v>0</v>
      </c>
      <c r="J96" s="888">
        <v>0</v>
      </c>
      <c r="K96" s="880">
        <f t="shared" ref="K96:M96" si="36">SUM(K97:K100)</f>
        <v>0</v>
      </c>
      <c r="L96" s="880">
        <f t="shared" si="36"/>
        <v>0</v>
      </c>
      <c r="M96" s="880">
        <f t="shared" si="36"/>
        <v>0</v>
      </c>
      <c r="N96" s="1077" t="s">
        <v>43</v>
      </c>
      <c r="O96" s="872">
        <f t="shared" si="33"/>
        <v>0</v>
      </c>
      <c r="Q96" s="872">
        <f t="shared" si="31"/>
        <v>10</v>
      </c>
      <c r="R96" s="873">
        <f t="shared" si="32"/>
        <v>0</v>
      </c>
    </row>
    <row r="97" spans="2:18" ht="15.6" hidden="1" outlineLevel="2" x14ac:dyDescent="0.3">
      <c r="B97" s="1139"/>
      <c r="C97" s="1140" t="s">
        <v>654</v>
      </c>
      <c r="D97" s="1141" t="s">
        <v>655</v>
      </c>
      <c r="E97" s="1134">
        <f t="shared" si="28"/>
        <v>0</v>
      </c>
      <c r="F97" s="1137"/>
      <c r="G97" s="1137">
        <v>0</v>
      </c>
      <c r="H97" s="889">
        <v>0</v>
      </c>
      <c r="I97" s="1137">
        <v>0</v>
      </c>
      <c r="J97" s="1138">
        <v>0</v>
      </c>
      <c r="K97" s="1138">
        <v>0</v>
      </c>
      <c r="L97" s="1138"/>
      <c r="M97" s="1138"/>
      <c r="N97" s="861" t="s">
        <v>43</v>
      </c>
      <c r="O97" s="872">
        <f t="shared" si="33"/>
        <v>0</v>
      </c>
      <c r="Q97" s="872">
        <f t="shared" si="31"/>
        <v>0</v>
      </c>
      <c r="R97" s="873">
        <f t="shared" si="32"/>
        <v>0</v>
      </c>
    </row>
    <row r="98" spans="2:18" ht="15.6" hidden="1" outlineLevel="2" x14ac:dyDescent="0.3">
      <c r="B98" s="875"/>
      <c r="C98" s="867" t="s">
        <v>656</v>
      </c>
      <c r="D98" s="876" t="s">
        <v>657</v>
      </c>
      <c r="E98" s="883">
        <v>0</v>
      </c>
      <c r="F98" s="888"/>
      <c r="G98" s="888">
        <v>0</v>
      </c>
      <c r="H98" s="889"/>
      <c r="I98" s="888">
        <v>0</v>
      </c>
      <c r="J98" s="465">
        <f t="shared" ref="J98" si="37">E98-G98-H98-I98</f>
        <v>0</v>
      </c>
      <c r="K98" s="870">
        <v>0</v>
      </c>
      <c r="L98" s="465"/>
      <c r="M98" s="465"/>
      <c r="N98" s="861" t="s">
        <v>43</v>
      </c>
      <c r="O98" s="872">
        <f t="shared" si="33"/>
        <v>0</v>
      </c>
      <c r="Q98" s="872">
        <f t="shared" si="31"/>
        <v>0</v>
      </c>
      <c r="R98" s="873">
        <f t="shared" si="32"/>
        <v>0</v>
      </c>
    </row>
    <row r="99" spans="2:18" ht="15.6" hidden="1" outlineLevel="2" x14ac:dyDescent="0.3">
      <c r="B99" s="875"/>
      <c r="C99" s="867" t="s">
        <v>658</v>
      </c>
      <c r="D99" s="876" t="s">
        <v>659</v>
      </c>
      <c r="E99" s="883">
        <f t="shared" si="28"/>
        <v>0</v>
      </c>
      <c r="F99" s="888"/>
      <c r="G99" s="888">
        <v>0</v>
      </c>
      <c r="H99" s="889">
        <v>0</v>
      </c>
      <c r="I99" s="888">
        <v>0</v>
      </c>
      <c r="J99" s="870">
        <v>0</v>
      </c>
      <c r="K99" s="894">
        <v>0</v>
      </c>
      <c r="L99" s="870"/>
      <c r="M99" s="870"/>
      <c r="N99" s="861" t="s">
        <v>43</v>
      </c>
      <c r="O99" s="872">
        <f t="shared" si="33"/>
        <v>0</v>
      </c>
      <c r="Q99" s="872">
        <f t="shared" si="31"/>
        <v>0</v>
      </c>
      <c r="R99" s="873">
        <f t="shared" si="32"/>
        <v>0</v>
      </c>
    </row>
    <row r="100" spans="2:18" ht="15.6" hidden="1" outlineLevel="2" x14ac:dyDescent="0.3">
      <c r="B100" s="875"/>
      <c r="C100" s="867" t="s">
        <v>660</v>
      </c>
      <c r="D100" s="876" t="s">
        <v>661</v>
      </c>
      <c r="E100" s="883">
        <f t="shared" si="28"/>
        <v>0</v>
      </c>
      <c r="F100" s="888"/>
      <c r="G100" s="888">
        <v>0</v>
      </c>
      <c r="H100" s="889">
        <v>0</v>
      </c>
      <c r="I100" s="888">
        <v>0</v>
      </c>
      <c r="J100" s="870">
        <v>0</v>
      </c>
      <c r="K100" s="894">
        <v>0</v>
      </c>
      <c r="L100" s="870"/>
      <c r="M100" s="870"/>
      <c r="N100" s="861" t="s">
        <v>43</v>
      </c>
      <c r="O100" s="872">
        <f t="shared" si="33"/>
        <v>0</v>
      </c>
      <c r="Q100" s="872">
        <f t="shared" si="31"/>
        <v>0</v>
      </c>
      <c r="R100" s="873">
        <f t="shared" si="32"/>
        <v>0</v>
      </c>
    </row>
    <row r="101" spans="2:18" ht="15.6" hidden="1" outlineLevel="2" x14ac:dyDescent="0.3">
      <c r="B101" s="875"/>
      <c r="C101" s="867" t="s">
        <v>662</v>
      </c>
      <c r="D101" s="876" t="s">
        <v>663</v>
      </c>
      <c r="E101" s="883">
        <f t="shared" si="28"/>
        <v>0</v>
      </c>
      <c r="F101" s="888"/>
      <c r="G101" s="888">
        <v>0</v>
      </c>
      <c r="H101" s="889">
        <v>0</v>
      </c>
      <c r="I101" s="888">
        <v>0</v>
      </c>
      <c r="J101" s="870">
        <v>0</v>
      </c>
      <c r="K101" s="881"/>
      <c r="L101" s="870"/>
      <c r="M101" s="870"/>
      <c r="N101" s="861" t="s">
        <v>43</v>
      </c>
      <c r="O101" s="872">
        <f t="shared" si="33"/>
        <v>0</v>
      </c>
      <c r="Q101" s="872">
        <f t="shared" si="31"/>
        <v>0</v>
      </c>
      <c r="R101" s="873">
        <f t="shared" si="32"/>
        <v>0</v>
      </c>
    </row>
    <row r="102" spans="2:18" ht="15.6" hidden="1" outlineLevel="2" x14ac:dyDescent="0.3">
      <c r="B102" s="1093"/>
      <c r="C102" s="1094" t="s">
        <v>664</v>
      </c>
      <c r="D102" s="1091" t="s">
        <v>665</v>
      </c>
      <c r="E102" s="1097">
        <f t="shared" si="28"/>
        <v>0</v>
      </c>
      <c r="F102" s="1099"/>
      <c r="G102" s="1099">
        <v>0</v>
      </c>
      <c r="H102" s="1100">
        <v>0</v>
      </c>
      <c r="I102" s="1099">
        <v>0</v>
      </c>
      <c r="J102" s="1101">
        <v>0</v>
      </c>
      <c r="K102" s="1102">
        <f t="shared" ref="K102" si="38">K103</f>
        <v>0</v>
      </c>
      <c r="L102" s="1101"/>
      <c r="M102" s="1101"/>
      <c r="N102" s="861" t="s">
        <v>43</v>
      </c>
      <c r="O102" s="872">
        <f t="shared" si="33"/>
        <v>0</v>
      </c>
      <c r="Q102" s="872">
        <f t="shared" si="31"/>
        <v>0</v>
      </c>
      <c r="R102" s="873">
        <f t="shared" si="32"/>
        <v>0</v>
      </c>
    </row>
    <row r="103" spans="2:18" ht="17.25" customHeight="1" outlineLevel="2" x14ac:dyDescent="0.3">
      <c r="B103" s="1169"/>
      <c r="C103" s="867" t="s">
        <v>666</v>
      </c>
      <c r="D103" s="876" t="s">
        <v>667</v>
      </c>
      <c r="E103" s="883">
        <f>SUM(G103:J103)</f>
        <v>20</v>
      </c>
      <c r="F103" s="888"/>
      <c r="G103" s="888">
        <v>10</v>
      </c>
      <c r="H103" s="1170">
        <v>10</v>
      </c>
      <c r="I103" s="888">
        <v>0</v>
      </c>
      <c r="J103" s="451">
        <v>0</v>
      </c>
      <c r="K103" s="894">
        <v>0</v>
      </c>
      <c r="L103" s="894">
        <v>0</v>
      </c>
      <c r="M103" s="894">
        <v>0</v>
      </c>
      <c r="N103" s="1077" t="s">
        <v>43</v>
      </c>
      <c r="O103" s="872">
        <f t="shared" si="33"/>
        <v>0</v>
      </c>
      <c r="Q103" s="872">
        <f t="shared" si="31"/>
        <v>20</v>
      </c>
      <c r="R103" s="873">
        <f t="shared" si="32"/>
        <v>0</v>
      </c>
    </row>
    <row r="104" spans="2:18" ht="18" customHeight="1" x14ac:dyDescent="0.3">
      <c r="B104" s="1363" t="s">
        <v>1279</v>
      </c>
      <c r="C104" s="1363"/>
      <c r="D104" s="854" t="s">
        <v>933</v>
      </c>
      <c r="E104" s="883">
        <f t="shared" si="28"/>
        <v>0</v>
      </c>
      <c r="F104" s="888"/>
      <c r="G104" s="894"/>
      <c r="H104" s="894"/>
      <c r="I104" s="894"/>
      <c r="J104" s="894"/>
      <c r="K104" s="904" t="s">
        <v>43</v>
      </c>
      <c r="L104" s="894"/>
      <c r="M104" s="894"/>
      <c r="N104" s="1072"/>
    </row>
    <row r="105" spans="2:18" ht="14.25" customHeight="1" outlineLevel="1" x14ac:dyDescent="0.3">
      <c r="B105" s="1398" t="s">
        <v>668</v>
      </c>
      <c r="C105" s="1398"/>
      <c r="D105" s="854" t="s">
        <v>669</v>
      </c>
      <c r="E105" s="883">
        <f t="shared" si="28"/>
        <v>0</v>
      </c>
      <c r="F105" s="887">
        <f>SUM(F106:F107)</f>
        <v>0</v>
      </c>
      <c r="G105" s="880">
        <f>SUM(G106:G107)</f>
        <v>0</v>
      </c>
      <c r="H105" s="880">
        <f>SUM(H106:H107)</f>
        <v>0</v>
      </c>
      <c r="I105" s="880">
        <f>SUM(I106:I107)</f>
        <v>0</v>
      </c>
      <c r="J105" s="880">
        <f>SUM(J106:J107)</f>
        <v>0</v>
      </c>
      <c r="K105" s="893">
        <f t="shared" ref="K105:M105" si="39">SUM(K106:K107)</f>
        <v>0</v>
      </c>
      <c r="L105" s="893">
        <f t="shared" si="39"/>
        <v>0</v>
      </c>
      <c r="M105" s="893">
        <f t="shared" si="39"/>
        <v>0</v>
      </c>
      <c r="N105" s="1077" t="s">
        <v>43</v>
      </c>
      <c r="O105" s="872">
        <f t="shared" ref="O105:O117" si="40">E105-G105-H105-I105</f>
        <v>0</v>
      </c>
      <c r="Q105" s="872">
        <f t="shared" ref="Q105:Q117" si="41">G105+H105+P105</f>
        <v>0</v>
      </c>
      <c r="R105" s="873">
        <f t="shared" ref="R105:R117" si="42">E105-G105-H105-P105</f>
        <v>0</v>
      </c>
    </row>
    <row r="106" spans="2:18" ht="15.6" hidden="1" outlineLevel="2" x14ac:dyDescent="0.3">
      <c r="B106" s="1142"/>
      <c r="C106" s="1143" t="s">
        <v>670</v>
      </c>
      <c r="D106" s="1144" t="s">
        <v>671</v>
      </c>
      <c r="E106" s="1134">
        <f t="shared" si="28"/>
        <v>0</v>
      </c>
      <c r="F106" s="1137"/>
      <c r="G106" s="1145"/>
      <c r="H106" s="889">
        <v>0</v>
      </c>
      <c r="I106" s="1137">
        <v>0</v>
      </c>
      <c r="J106" s="1138">
        <v>0</v>
      </c>
      <c r="K106" s="1125">
        <f t="shared" ref="K106:K107" si="43">E106*1.1</f>
        <v>0</v>
      </c>
      <c r="L106" s="1125">
        <f t="shared" ref="L106:M107" si="44">K106*1.1</f>
        <v>0</v>
      </c>
      <c r="M106" s="1125">
        <f t="shared" si="44"/>
        <v>0</v>
      </c>
      <c r="N106" s="861" t="s">
        <v>43</v>
      </c>
      <c r="O106" s="872">
        <f t="shared" si="40"/>
        <v>0</v>
      </c>
      <c r="Q106" s="872">
        <f t="shared" si="41"/>
        <v>0</v>
      </c>
      <c r="R106" s="873">
        <f t="shared" si="42"/>
        <v>0</v>
      </c>
    </row>
    <row r="107" spans="2:18" ht="15.6" hidden="1" outlineLevel="2" x14ac:dyDescent="0.3">
      <c r="B107" s="1089"/>
      <c r="C107" s="1103" t="s">
        <v>672</v>
      </c>
      <c r="D107" s="1104" t="s">
        <v>673</v>
      </c>
      <c r="E107" s="1097">
        <f t="shared" si="28"/>
        <v>0</v>
      </c>
      <c r="F107" s="1099"/>
      <c r="G107" s="1105"/>
      <c r="H107" s="1100">
        <v>0</v>
      </c>
      <c r="I107" s="1099">
        <v>0</v>
      </c>
      <c r="J107" s="1101">
        <v>0</v>
      </c>
      <c r="K107" s="1095">
        <f t="shared" si="43"/>
        <v>0</v>
      </c>
      <c r="L107" s="1095">
        <f t="shared" si="44"/>
        <v>0</v>
      </c>
      <c r="M107" s="1095">
        <f t="shared" si="44"/>
        <v>0</v>
      </c>
      <c r="N107" s="861" t="s">
        <v>43</v>
      </c>
      <c r="O107" s="872">
        <f t="shared" si="40"/>
        <v>0</v>
      </c>
      <c r="Q107" s="872">
        <f t="shared" si="41"/>
        <v>0</v>
      </c>
      <c r="R107" s="873">
        <f t="shared" si="42"/>
        <v>0</v>
      </c>
    </row>
    <row r="108" spans="2:18" ht="25.5" customHeight="1" outlineLevel="1" collapsed="1" x14ac:dyDescent="0.3">
      <c r="B108" s="1398" t="s">
        <v>674</v>
      </c>
      <c r="C108" s="1398"/>
      <c r="D108" s="854" t="s">
        <v>675</v>
      </c>
      <c r="E108" s="883">
        <f t="shared" si="28"/>
        <v>0</v>
      </c>
      <c r="F108" s="887">
        <f>SUM(F109:F112)</f>
        <v>0</v>
      </c>
      <c r="G108" s="880">
        <f>SUM(G109:G112)</f>
        <v>0</v>
      </c>
      <c r="H108" s="880">
        <f>SUM(H109:H112)</f>
        <v>0</v>
      </c>
      <c r="I108" s="880">
        <f>SUM(I109:I112)</f>
        <v>0</v>
      </c>
      <c r="J108" s="880">
        <f>SUM(J109:J112)</f>
        <v>0</v>
      </c>
      <c r="K108" s="893">
        <f t="shared" ref="K108:M108" si="45">SUM(K109:K112)</f>
        <v>0</v>
      </c>
      <c r="L108" s="893">
        <f t="shared" si="45"/>
        <v>0</v>
      </c>
      <c r="M108" s="893">
        <f t="shared" si="45"/>
        <v>0</v>
      </c>
      <c r="N108" s="1077" t="s">
        <v>43</v>
      </c>
      <c r="O108" s="872">
        <f t="shared" si="40"/>
        <v>0</v>
      </c>
      <c r="Q108" s="872">
        <f t="shared" si="41"/>
        <v>0</v>
      </c>
      <c r="R108" s="873">
        <f t="shared" si="42"/>
        <v>0</v>
      </c>
    </row>
    <row r="109" spans="2:18" ht="18" hidden="1" customHeight="1" outlineLevel="2" x14ac:dyDescent="0.3">
      <c r="B109" s="1146"/>
      <c r="C109" s="1143" t="s">
        <v>676</v>
      </c>
      <c r="D109" s="1144" t="s">
        <v>677</v>
      </c>
      <c r="E109" s="1134">
        <f t="shared" si="28"/>
        <v>0</v>
      </c>
      <c r="F109" s="1137"/>
      <c r="G109" s="1145"/>
      <c r="H109" s="889"/>
      <c r="I109" s="1145"/>
      <c r="J109" s="1147"/>
      <c r="K109" s="1147"/>
      <c r="L109" s="1147"/>
      <c r="M109" s="1147"/>
      <c r="N109" s="861" t="s">
        <v>43</v>
      </c>
      <c r="O109" s="872">
        <f t="shared" si="40"/>
        <v>0</v>
      </c>
      <c r="Q109" s="872">
        <f t="shared" si="41"/>
        <v>0</v>
      </c>
      <c r="R109" s="873">
        <f t="shared" si="42"/>
        <v>0</v>
      </c>
    </row>
    <row r="110" spans="2:18" ht="19.5" hidden="1" customHeight="1" outlineLevel="2" x14ac:dyDescent="0.3">
      <c r="B110" s="866"/>
      <c r="C110" s="899" t="s">
        <v>678</v>
      </c>
      <c r="D110" s="897" t="s">
        <v>679</v>
      </c>
      <c r="E110" s="883">
        <f t="shared" si="28"/>
        <v>0</v>
      </c>
      <c r="F110" s="888"/>
      <c r="G110" s="894"/>
      <c r="H110" s="889"/>
      <c r="I110" s="894"/>
      <c r="J110" s="881"/>
      <c r="K110" s="881"/>
      <c r="L110" s="881"/>
      <c r="M110" s="881"/>
      <c r="N110" s="861" t="s">
        <v>43</v>
      </c>
      <c r="O110" s="872">
        <f t="shared" si="40"/>
        <v>0</v>
      </c>
      <c r="Q110" s="872">
        <f t="shared" si="41"/>
        <v>0</v>
      </c>
      <c r="R110" s="873">
        <f t="shared" si="42"/>
        <v>0</v>
      </c>
    </row>
    <row r="111" spans="2:18" ht="17.25" hidden="1" customHeight="1" outlineLevel="2" x14ac:dyDescent="0.3">
      <c r="B111" s="866"/>
      <c r="C111" s="896" t="s">
        <v>680</v>
      </c>
      <c r="D111" s="897" t="s">
        <v>681</v>
      </c>
      <c r="E111" s="883">
        <f t="shared" si="28"/>
        <v>0</v>
      </c>
      <c r="F111" s="888"/>
      <c r="G111" s="894"/>
      <c r="H111" s="889"/>
      <c r="I111" s="894"/>
      <c r="J111" s="881"/>
      <c r="K111" s="881"/>
      <c r="L111" s="881"/>
      <c r="M111" s="881"/>
      <c r="N111" s="861" t="s">
        <v>43</v>
      </c>
      <c r="O111" s="872">
        <f t="shared" si="40"/>
        <v>0</v>
      </c>
      <c r="Q111" s="872">
        <f t="shared" si="41"/>
        <v>0</v>
      </c>
      <c r="R111" s="873">
        <f t="shared" si="42"/>
        <v>0</v>
      </c>
    </row>
    <row r="112" spans="2:18" ht="19.5" hidden="1" customHeight="1" outlineLevel="2" x14ac:dyDescent="0.3">
      <c r="B112" s="866"/>
      <c r="C112" s="896" t="s">
        <v>682</v>
      </c>
      <c r="D112" s="897" t="s">
        <v>683</v>
      </c>
      <c r="E112" s="883">
        <f t="shared" si="28"/>
        <v>0</v>
      </c>
      <c r="F112" s="888"/>
      <c r="G112" s="894"/>
      <c r="H112" s="889"/>
      <c r="I112" s="894"/>
      <c r="J112" s="881"/>
      <c r="K112" s="881"/>
      <c r="L112" s="881"/>
      <c r="M112" s="881"/>
      <c r="N112" s="861" t="s">
        <v>43</v>
      </c>
      <c r="O112" s="872">
        <f t="shared" si="40"/>
        <v>0</v>
      </c>
      <c r="Q112" s="872">
        <f t="shared" si="41"/>
        <v>0</v>
      </c>
      <c r="R112" s="873">
        <f t="shared" si="42"/>
        <v>0</v>
      </c>
    </row>
    <row r="113" spans="2:18" ht="20.25" hidden="1" customHeight="1" outlineLevel="2" collapsed="1" x14ac:dyDescent="0.3">
      <c r="B113" s="1388" t="s">
        <v>684</v>
      </c>
      <c r="C113" s="1389"/>
      <c r="D113" s="854" t="s">
        <v>685</v>
      </c>
      <c r="E113" s="883">
        <f t="shared" si="28"/>
        <v>0</v>
      </c>
      <c r="F113" s="887">
        <f>SUM(F114:F117)</f>
        <v>0</v>
      </c>
      <c r="G113" s="880">
        <f>SUM(G114:G117)</f>
        <v>0</v>
      </c>
      <c r="H113" s="880">
        <f>SUM(H114:H117)</f>
        <v>0</v>
      </c>
      <c r="I113" s="880">
        <f>SUM(I114:I117)</f>
        <v>0</v>
      </c>
      <c r="J113" s="880">
        <f>SUM(J114:J117)</f>
        <v>0</v>
      </c>
      <c r="K113" s="900"/>
      <c r="L113" s="900"/>
      <c r="M113" s="900"/>
      <c r="N113" s="861" t="s">
        <v>43</v>
      </c>
      <c r="O113" s="872">
        <f t="shared" si="40"/>
        <v>0</v>
      </c>
      <c r="Q113" s="872">
        <f t="shared" si="41"/>
        <v>0</v>
      </c>
      <c r="R113" s="873">
        <f t="shared" si="42"/>
        <v>0</v>
      </c>
    </row>
    <row r="114" spans="2:18" ht="18" hidden="1" customHeight="1" outlineLevel="3" x14ac:dyDescent="0.3">
      <c r="B114" s="901"/>
      <c r="C114" s="896" t="s">
        <v>686</v>
      </c>
      <c r="D114" s="897" t="s">
        <v>687</v>
      </c>
      <c r="E114" s="883">
        <f t="shared" si="28"/>
        <v>0</v>
      </c>
      <c r="F114" s="888"/>
      <c r="G114" s="894"/>
      <c r="H114" s="889"/>
      <c r="I114" s="894"/>
      <c r="J114" s="881"/>
      <c r="K114" s="881"/>
      <c r="L114" s="881"/>
      <c r="M114" s="881"/>
      <c r="N114" s="861" t="s">
        <v>43</v>
      </c>
      <c r="O114" s="872">
        <f t="shared" si="40"/>
        <v>0</v>
      </c>
      <c r="Q114" s="872">
        <f t="shared" si="41"/>
        <v>0</v>
      </c>
      <c r="R114" s="873">
        <f t="shared" si="42"/>
        <v>0</v>
      </c>
    </row>
    <row r="115" spans="2:18" ht="21.75" hidden="1" customHeight="1" outlineLevel="3" x14ac:dyDescent="0.3">
      <c r="B115" s="866"/>
      <c r="C115" s="896" t="s">
        <v>688</v>
      </c>
      <c r="D115" s="897" t="s">
        <v>689</v>
      </c>
      <c r="E115" s="883">
        <f t="shared" si="28"/>
        <v>0</v>
      </c>
      <c r="F115" s="888"/>
      <c r="G115" s="894"/>
      <c r="H115" s="889"/>
      <c r="I115" s="894"/>
      <c r="J115" s="881"/>
      <c r="K115" s="881"/>
      <c r="L115" s="881"/>
      <c r="M115" s="881"/>
      <c r="N115" s="861" t="s">
        <v>43</v>
      </c>
      <c r="O115" s="872">
        <f t="shared" si="40"/>
        <v>0</v>
      </c>
      <c r="Q115" s="872">
        <f t="shared" si="41"/>
        <v>0</v>
      </c>
      <c r="R115" s="873">
        <f t="shared" si="42"/>
        <v>0</v>
      </c>
    </row>
    <row r="116" spans="2:18" ht="15.75" hidden="1" customHeight="1" outlineLevel="3" x14ac:dyDescent="0.3">
      <c r="B116" s="866"/>
      <c r="C116" s="899" t="s">
        <v>690</v>
      </c>
      <c r="D116" s="897" t="s">
        <v>691</v>
      </c>
      <c r="E116" s="883">
        <f t="shared" si="28"/>
        <v>0</v>
      </c>
      <c r="F116" s="888"/>
      <c r="G116" s="894"/>
      <c r="H116" s="889"/>
      <c r="I116" s="894"/>
      <c r="J116" s="881"/>
      <c r="K116" s="881"/>
      <c r="L116" s="881"/>
      <c r="M116" s="881"/>
      <c r="N116" s="861" t="s">
        <v>43</v>
      </c>
      <c r="O116" s="872">
        <f t="shared" si="40"/>
        <v>0</v>
      </c>
      <c r="Q116" s="872">
        <f t="shared" si="41"/>
        <v>0</v>
      </c>
      <c r="R116" s="873">
        <f t="shared" si="42"/>
        <v>0</v>
      </c>
    </row>
    <row r="117" spans="2:18" ht="12.75" hidden="1" customHeight="1" outlineLevel="3" x14ac:dyDescent="0.3">
      <c r="B117" s="1089"/>
      <c r="C117" s="1106" t="s">
        <v>692</v>
      </c>
      <c r="D117" s="1104" t="s">
        <v>693</v>
      </c>
      <c r="E117" s="1097">
        <f t="shared" si="28"/>
        <v>0</v>
      </c>
      <c r="F117" s="1099"/>
      <c r="G117" s="1105"/>
      <c r="H117" s="1100"/>
      <c r="I117" s="1105"/>
      <c r="J117" s="1092"/>
      <c r="K117" s="1092"/>
      <c r="L117" s="1092"/>
      <c r="M117" s="1092"/>
      <c r="N117" s="861" t="s">
        <v>43</v>
      </c>
      <c r="O117" s="872">
        <f t="shared" si="40"/>
        <v>0</v>
      </c>
      <c r="Q117" s="872">
        <f t="shared" si="41"/>
        <v>0</v>
      </c>
      <c r="R117" s="873">
        <f t="shared" si="42"/>
        <v>0</v>
      </c>
    </row>
    <row r="118" spans="2:18" ht="22.5" customHeight="1" outlineLevel="1" collapsed="1" x14ac:dyDescent="0.3">
      <c r="B118" s="1363" t="s">
        <v>1280</v>
      </c>
      <c r="C118" s="1363"/>
      <c r="D118" s="854" t="s">
        <v>935</v>
      </c>
      <c r="E118" s="883">
        <f t="shared" si="28"/>
        <v>0</v>
      </c>
      <c r="F118" s="902">
        <v>0</v>
      </c>
      <c r="G118" s="884">
        <f>SUM(G119:G121)</f>
        <v>0</v>
      </c>
      <c r="H118" s="884">
        <f>SUM(H119:H121)</f>
        <v>0</v>
      </c>
      <c r="I118" s="884">
        <f>SUM(I119:I121)</f>
        <v>0</v>
      </c>
      <c r="J118" s="884">
        <f>SUM(J119:J121)</f>
        <v>0</v>
      </c>
      <c r="K118" s="903">
        <f t="shared" ref="K118:M118" si="46">SUM(K119:K121)</f>
        <v>0</v>
      </c>
      <c r="L118" s="903">
        <f t="shared" si="46"/>
        <v>0</v>
      </c>
      <c r="M118" s="903">
        <f t="shared" si="46"/>
        <v>0</v>
      </c>
      <c r="N118" s="1072"/>
    </row>
    <row r="119" spans="2:18" ht="15.75" hidden="1" customHeight="1" outlineLevel="2" x14ac:dyDescent="0.3">
      <c r="B119" s="1142"/>
      <c r="C119" s="1148" t="s">
        <v>694</v>
      </c>
      <c r="D119" s="1149" t="s">
        <v>695</v>
      </c>
      <c r="E119" s="1134">
        <f t="shared" si="28"/>
        <v>0</v>
      </c>
      <c r="F119" s="1137"/>
      <c r="G119" s="1145"/>
      <c r="H119" s="889"/>
      <c r="I119" s="1145"/>
      <c r="J119" s="1147"/>
      <c r="K119" s="1147"/>
      <c r="L119" s="1147"/>
      <c r="M119" s="1147"/>
      <c r="N119" s="861" t="s">
        <v>43</v>
      </c>
      <c r="O119" s="872">
        <f>E119-G119-H119-I119</f>
        <v>0</v>
      </c>
      <c r="Q119" s="872">
        <f>G119+H119+P119</f>
        <v>0</v>
      </c>
      <c r="R119" s="873">
        <f>E119-G119-H119-P119</f>
        <v>0</v>
      </c>
    </row>
    <row r="120" spans="2:18" ht="21.75" hidden="1" customHeight="1" outlineLevel="2" x14ac:dyDescent="0.3">
      <c r="B120" s="866"/>
      <c r="C120" s="905" t="s">
        <v>696</v>
      </c>
      <c r="D120" s="904" t="s">
        <v>697</v>
      </c>
      <c r="E120" s="883">
        <f t="shared" si="28"/>
        <v>0</v>
      </c>
      <c r="F120" s="888"/>
      <c r="G120" s="894"/>
      <c r="H120" s="889"/>
      <c r="I120" s="894"/>
      <c r="J120" s="881"/>
      <c r="K120" s="881"/>
      <c r="L120" s="881"/>
      <c r="M120" s="881"/>
      <c r="N120" s="861" t="s">
        <v>43</v>
      </c>
      <c r="O120" s="872">
        <f>E120-G120-H120-I120</f>
        <v>0</v>
      </c>
      <c r="Q120" s="872">
        <f>G120+H120+P120</f>
        <v>0</v>
      </c>
      <c r="R120" s="873">
        <f>E120-G120-H120-P120</f>
        <v>0</v>
      </c>
    </row>
    <row r="121" spans="2:18" ht="24.75" hidden="1" customHeight="1" outlineLevel="2" x14ac:dyDescent="0.3">
      <c r="B121" s="1089"/>
      <c r="C121" s="1107" t="s">
        <v>698</v>
      </c>
      <c r="D121" s="1108" t="s">
        <v>699</v>
      </c>
      <c r="E121" s="1097">
        <f t="shared" si="28"/>
        <v>0</v>
      </c>
      <c r="F121" s="1099"/>
      <c r="G121" s="1105"/>
      <c r="H121" s="1100"/>
      <c r="I121" s="1105"/>
      <c r="J121" s="1092"/>
      <c r="K121" s="1092"/>
      <c r="L121" s="1092"/>
      <c r="M121" s="1092"/>
      <c r="N121" s="861" t="s">
        <v>43</v>
      </c>
      <c r="O121" s="872">
        <f>E121-G121-H121-I121</f>
        <v>0</v>
      </c>
      <c r="Q121" s="872">
        <f>G121+H121+P121</f>
        <v>0</v>
      </c>
      <c r="R121" s="873">
        <f>E121-G121-H121-P121</f>
        <v>0</v>
      </c>
    </row>
    <row r="122" spans="2:18" ht="22.5" customHeight="1" outlineLevel="1" collapsed="1" x14ac:dyDescent="0.3">
      <c r="B122" s="1363" t="s">
        <v>1281</v>
      </c>
      <c r="C122" s="1363"/>
      <c r="D122" s="854" t="s">
        <v>937</v>
      </c>
      <c r="E122" s="883">
        <f t="shared" si="28"/>
        <v>0</v>
      </c>
      <c r="F122" s="902">
        <f>F123</f>
        <v>0</v>
      </c>
      <c r="G122" s="884">
        <f>G123</f>
        <v>0</v>
      </c>
      <c r="H122" s="884">
        <f>H123</f>
        <v>0</v>
      </c>
      <c r="I122" s="884">
        <f>I123</f>
        <v>0</v>
      </c>
      <c r="J122" s="884">
        <f>J123</f>
        <v>0</v>
      </c>
      <c r="K122" s="903">
        <f t="shared" ref="K122:M122" si="47">K123</f>
        <v>0</v>
      </c>
      <c r="L122" s="903">
        <f t="shared" si="47"/>
        <v>0</v>
      </c>
      <c r="M122" s="903">
        <f t="shared" si="47"/>
        <v>0</v>
      </c>
      <c r="N122" s="1078"/>
    </row>
    <row r="123" spans="2:18" ht="23.25" hidden="1" customHeight="1" outlineLevel="2" x14ac:dyDescent="0.3">
      <c r="B123" s="1394" t="s">
        <v>700</v>
      </c>
      <c r="C123" s="1395"/>
      <c r="D123" s="1150" t="s">
        <v>701</v>
      </c>
      <c r="E123" s="1151">
        <f t="shared" si="28"/>
        <v>0</v>
      </c>
      <c r="F123" s="1152"/>
      <c r="G123" s="1153"/>
      <c r="H123" s="1100"/>
      <c r="I123" s="1153"/>
      <c r="J123" s="1154"/>
      <c r="K123" s="1154"/>
      <c r="L123" s="1154"/>
      <c r="M123" s="1154"/>
      <c r="N123" s="861" t="s">
        <v>43</v>
      </c>
      <c r="O123" s="872">
        <f>E123-G123-H123-I123</f>
        <v>0</v>
      </c>
      <c r="Q123" s="872">
        <f>G123+H123+P123</f>
        <v>0</v>
      </c>
      <c r="R123" s="873">
        <f>E123-G123-H123-P123</f>
        <v>0</v>
      </c>
    </row>
    <row r="124" spans="2:18" ht="23.25" customHeight="1" outlineLevel="1" collapsed="1" x14ac:dyDescent="0.3">
      <c r="B124" s="1363" t="s">
        <v>938</v>
      </c>
      <c r="C124" s="1363"/>
      <c r="D124" s="854" t="s">
        <v>939</v>
      </c>
      <c r="E124" s="883">
        <f t="shared" si="28"/>
        <v>0</v>
      </c>
      <c r="F124" s="888"/>
      <c r="G124" s="894"/>
      <c r="H124" s="894"/>
      <c r="I124" s="894"/>
      <c r="J124" s="894"/>
      <c r="K124" s="1171"/>
      <c r="L124" s="1171"/>
      <c r="M124" s="1171"/>
      <c r="N124" s="1072"/>
    </row>
    <row r="125" spans="2:18" ht="15" hidden="1" customHeight="1" outlineLevel="2" x14ac:dyDescent="0.3">
      <c r="B125" s="1392" t="s">
        <v>702</v>
      </c>
      <c r="C125" s="1393"/>
      <c r="D125" s="1119" t="s">
        <v>703</v>
      </c>
      <c r="E125" s="1134">
        <f t="shared" si="28"/>
        <v>0</v>
      </c>
      <c r="F125" s="1135">
        <f>SUM(F126:F136)</f>
        <v>0</v>
      </c>
      <c r="G125" s="1136">
        <f>SUM(G126:G136)</f>
        <v>0</v>
      </c>
      <c r="H125" s="1136">
        <f>SUM(H126:H136)</f>
        <v>0</v>
      </c>
      <c r="I125" s="1136">
        <f>SUM(I126:I136)</f>
        <v>0</v>
      </c>
      <c r="J125" s="1136">
        <f>SUM(J126:J136)</f>
        <v>0</v>
      </c>
      <c r="K125" s="1155"/>
      <c r="L125" s="1155"/>
      <c r="M125" s="1155"/>
      <c r="N125" s="861" t="s">
        <v>43</v>
      </c>
      <c r="O125" s="872">
        <f t="shared" ref="O125:O136" si="48">E125-G125-H125-I125</f>
        <v>0</v>
      </c>
      <c r="Q125" s="872">
        <f t="shared" ref="Q125:Q136" si="49">G125+H125+P125</f>
        <v>0</v>
      </c>
      <c r="R125" s="873">
        <f t="shared" ref="R125:R136" si="50">E125-G125-H125-P125</f>
        <v>0</v>
      </c>
    </row>
    <row r="126" spans="2:18" ht="20.25" hidden="1" customHeight="1" outlineLevel="3" x14ac:dyDescent="0.3">
      <c r="B126" s="866"/>
      <c r="C126" s="908" t="s">
        <v>704</v>
      </c>
      <c r="D126" s="897" t="s">
        <v>705</v>
      </c>
      <c r="E126" s="883">
        <f t="shared" si="28"/>
        <v>0</v>
      </c>
      <c r="F126" s="888"/>
      <c r="G126" s="894"/>
      <c r="H126" s="889"/>
      <c r="I126" s="894"/>
      <c r="J126" s="881"/>
      <c r="K126" s="881"/>
      <c r="L126" s="881"/>
      <c r="M126" s="881"/>
      <c r="N126" s="861" t="s">
        <v>43</v>
      </c>
      <c r="O126" s="872">
        <f t="shared" si="48"/>
        <v>0</v>
      </c>
      <c r="Q126" s="872">
        <f t="shared" si="49"/>
        <v>0</v>
      </c>
      <c r="R126" s="873">
        <f t="shared" si="50"/>
        <v>0</v>
      </c>
    </row>
    <row r="127" spans="2:18" ht="19.5" hidden="1" customHeight="1" outlineLevel="3" x14ac:dyDescent="0.3">
      <c r="B127" s="866"/>
      <c r="C127" s="896" t="s">
        <v>706</v>
      </c>
      <c r="D127" s="897" t="s">
        <v>707</v>
      </c>
      <c r="E127" s="883">
        <f t="shared" si="28"/>
        <v>0</v>
      </c>
      <c r="F127" s="888"/>
      <c r="G127" s="894"/>
      <c r="H127" s="889"/>
      <c r="I127" s="894"/>
      <c r="J127" s="881"/>
      <c r="K127" s="881"/>
      <c r="L127" s="881"/>
      <c r="M127" s="881"/>
      <c r="N127" s="861" t="s">
        <v>43</v>
      </c>
      <c r="O127" s="872">
        <f t="shared" si="48"/>
        <v>0</v>
      </c>
      <c r="Q127" s="872">
        <f t="shared" si="49"/>
        <v>0</v>
      </c>
      <c r="R127" s="873">
        <f t="shared" si="50"/>
        <v>0</v>
      </c>
    </row>
    <row r="128" spans="2:18" ht="18" hidden="1" customHeight="1" outlineLevel="3" x14ac:dyDescent="0.3">
      <c r="B128" s="866"/>
      <c r="C128" s="896" t="s">
        <v>708</v>
      </c>
      <c r="D128" s="897" t="s">
        <v>709</v>
      </c>
      <c r="E128" s="883">
        <f t="shared" si="28"/>
        <v>0</v>
      </c>
      <c r="F128" s="888"/>
      <c r="G128" s="894"/>
      <c r="H128" s="889"/>
      <c r="I128" s="894"/>
      <c r="J128" s="881"/>
      <c r="K128" s="881"/>
      <c r="L128" s="881"/>
      <c r="M128" s="881"/>
      <c r="N128" s="861" t="s">
        <v>43</v>
      </c>
      <c r="O128" s="872">
        <f t="shared" si="48"/>
        <v>0</v>
      </c>
      <c r="Q128" s="872">
        <f t="shared" si="49"/>
        <v>0</v>
      </c>
      <c r="R128" s="873">
        <f t="shared" si="50"/>
        <v>0</v>
      </c>
    </row>
    <row r="129" spans="2:18" ht="22.5" hidden="1" customHeight="1" outlineLevel="3" x14ac:dyDescent="0.3">
      <c r="B129" s="866"/>
      <c r="C129" s="899" t="s">
        <v>710</v>
      </c>
      <c r="D129" s="897" t="s">
        <v>711</v>
      </c>
      <c r="E129" s="883">
        <f t="shared" si="28"/>
        <v>0</v>
      </c>
      <c r="F129" s="888"/>
      <c r="G129" s="894"/>
      <c r="H129" s="889"/>
      <c r="I129" s="894"/>
      <c r="J129" s="881"/>
      <c r="K129" s="881"/>
      <c r="L129" s="881"/>
      <c r="M129" s="881"/>
      <c r="N129" s="861" t="s">
        <v>43</v>
      </c>
      <c r="O129" s="872">
        <f t="shared" si="48"/>
        <v>0</v>
      </c>
      <c r="Q129" s="872">
        <f t="shared" si="49"/>
        <v>0</v>
      </c>
      <c r="R129" s="873">
        <f t="shared" si="50"/>
        <v>0</v>
      </c>
    </row>
    <row r="130" spans="2:18" ht="15.75" hidden="1" customHeight="1" outlineLevel="3" x14ac:dyDescent="0.3">
      <c r="B130" s="866"/>
      <c r="C130" s="899" t="s">
        <v>712</v>
      </c>
      <c r="D130" s="897" t="s">
        <v>713</v>
      </c>
      <c r="E130" s="883">
        <f t="shared" si="28"/>
        <v>0</v>
      </c>
      <c r="F130" s="888"/>
      <c r="G130" s="894"/>
      <c r="H130" s="889"/>
      <c r="I130" s="894"/>
      <c r="J130" s="881"/>
      <c r="K130" s="881"/>
      <c r="L130" s="881"/>
      <c r="M130" s="881"/>
      <c r="N130" s="861" t="s">
        <v>43</v>
      </c>
      <c r="O130" s="872">
        <f t="shared" si="48"/>
        <v>0</v>
      </c>
      <c r="Q130" s="872">
        <f t="shared" si="49"/>
        <v>0</v>
      </c>
      <c r="R130" s="873">
        <f t="shared" si="50"/>
        <v>0</v>
      </c>
    </row>
    <row r="131" spans="2:18" ht="12.75" hidden="1" customHeight="1" outlineLevel="3" x14ac:dyDescent="0.3">
      <c r="B131" s="909"/>
      <c r="C131" s="899" t="s">
        <v>714</v>
      </c>
      <c r="D131" s="897" t="s">
        <v>715</v>
      </c>
      <c r="E131" s="883">
        <f t="shared" si="28"/>
        <v>0</v>
      </c>
      <c r="F131" s="888"/>
      <c r="G131" s="894"/>
      <c r="H131" s="889"/>
      <c r="I131" s="894"/>
      <c r="J131" s="881"/>
      <c r="K131" s="881"/>
      <c r="L131" s="881"/>
      <c r="M131" s="881"/>
      <c r="N131" s="861" t="s">
        <v>43</v>
      </c>
      <c r="O131" s="872">
        <f t="shared" si="48"/>
        <v>0</v>
      </c>
      <c r="Q131" s="872">
        <f t="shared" si="49"/>
        <v>0</v>
      </c>
      <c r="R131" s="873">
        <f t="shared" si="50"/>
        <v>0</v>
      </c>
    </row>
    <row r="132" spans="2:18" ht="12.75" hidden="1" customHeight="1" outlineLevel="3" x14ac:dyDescent="0.3">
      <c r="B132" s="909"/>
      <c r="C132" s="899" t="s">
        <v>716</v>
      </c>
      <c r="D132" s="897" t="s">
        <v>717</v>
      </c>
      <c r="E132" s="883">
        <f t="shared" si="28"/>
        <v>0</v>
      </c>
      <c r="F132" s="888"/>
      <c r="G132" s="894"/>
      <c r="H132" s="889"/>
      <c r="I132" s="894"/>
      <c r="J132" s="881"/>
      <c r="K132" s="881"/>
      <c r="L132" s="881"/>
      <c r="M132" s="881"/>
      <c r="N132" s="861" t="s">
        <v>43</v>
      </c>
      <c r="O132" s="872">
        <f t="shared" si="48"/>
        <v>0</v>
      </c>
      <c r="Q132" s="872">
        <f t="shared" si="49"/>
        <v>0</v>
      </c>
      <c r="R132" s="873">
        <f t="shared" si="50"/>
        <v>0</v>
      </c>
    </row>
    <row r="133" spans="2:18" ht="15" hidden="1" customHeight="1" outlineLevel="3" x14ac:dyDescent="0.3">
      <c r="B133" s="909"/>
      <c r="C133" s="899" t="s">
        <v>718</v>
      </c>
      <c r="D133" s="897" t="s">
        <v>719</v>
      </c>
      <c r="E133" s="883">
        <f t="shared" si="28"/>
        <v>0</v>
      </c>
      <c r="F133" s="888"/>
      <c r="G133" s="894"/>
      <c r="H133" s="889"/>
      <c r="I133" s="894"/>
      <c r="J133" s="881"/>
      <c r="K133" s="881"/>
      <c r="L133" s="881"/>
      <c r="M133" s="881"/>
      <c r="N133" s="861" t="s">
        <v>43</v>
      </c>
      <c r="O133" s="872">
        <f t="shared" si="48"/>
        <v>0</v>
      </c>
      <c r="Q133" s="872">
        <f t="shared" si="49"/>
        <v>0</v>
      </c>
      <c r="R133" s="873">
        <f t="shared" si="50"/>
        <v>0</v>
      </c>
    </row>
    <row r="134" spans="2:18" ht="15.75" hidden="1" customHeight="1" outlineLevel="3" x14ac:dyDescent="0.3">
      <c r="B134" s="909"/>
      <c r="C134" s="899" t="s">
        <v>720</v>
      </c>
      <c r="D134" s="897" t="s">
        <v>721</v>
      </c>
      <c r="E134" s="883">
        <f t="shared" si="28"/>
        <v>0</v>
      </c>
      <c r="F134" s="888"/>
      <c r="G134" s="894"/>
      <c r="H134" s="889"/>
      <c r="I134" s="894"/>
      <c r="J134" s="881"/>
      <c r="K134" s="881"/>
      <c r="L134" s="881"/>
      <c r="M134" s="881"/>
      <c r="N134" s="861" t="s">
        <v>43</v>
      </c>
      <c r="O134" s="872">
        <f t="shared" si="48"/>
        <v>0</v>
      </c>
      <c r="Q134" s="872">
        <f t="shared" si="49"/>
        <v>0</v>
      </c>
      <c r="R134" s="873">
        <f t="shared" si="50"/>
        <v>0</v>
      </c>
    </row>
    <row r="135" spans="2:18" ht="9.75" hidden="1" customHeight="1" outlineLevel="3" x14ac:dyDescent="0.3">
      <c r="B135" s="909"/>
      <c r="C135" s="899" t="s">
        <v>722</v>
      </c>
      <c r="D135" s="897" t="s">
        <v>723</v>
      </c>
      <c r="E135" s="883">
        <f t="shared" si="28"/>
        <v>0</v>
      </c>
      <c r="F135" s="888"/>
      <c r="G135" s="894"/>
      <c r="H135" s="889"/>
      <c r="I135" s="894"/>
      <c r="J135" s="881"/>
      <c r="K135" s="881"/>
      <c r="L135" s="881"/>
      <c r="M135" s="881"/>
      <c r="N135" s="861" t="s">
        <v>43</v>
      </c>
      <c r="O135" s="872">
        <f t="shared" si="48"/>
        <v>0</v>
      </c>
      <c r="Q135" s="872">
        <f t="shared" si="49"/>
        <v>0</v>
      </c>
      <c r="R135" s="873">
        <f t="shared" si="50"/>
        <v>0</v>
      </c>
    </row>
    <row r="136" spans="2:18" ht="15" hidden="1" customHeight="1" outlineLevel="3" x14ac:dyDescent="0.3">
      <c r="B136" s="1109"/>
      <c r="C136" s="1106" t="s">
        <v>724</v>
      </c>
      <c r="D136" s="1104" t="s">
        <v>725</v>
      </c>
      <c r="E136" s="1097">
        <f t="shared" si="28"/>
        <v>0</v>
      </c>
      <c r="F136" s="1099"/>
      <c r="G136" s="1105"/>
      <c r="H136" s="1100"/>
      <c r="I136" s="1105"/>
      <c r="J136" s="1092"/>
      <c r="K136" s="1092"/>
      <c r="L136" s="1092"/>
      <c r="M136" s="1092"/>
      <c r="N136" s="861" t="s">
        <v>43</v>
      </c>
      <c r="O136" s="872">
        <f t="shared" si="48"/>
        <v>0</v>
      </c>
      <c r="Q136" s="872">
        <f t="shared" si="49"/>
        <v>0</v>
      </c>
      <c r="R136" s="873">
        <f t="shared" si="50"/>
        <v>0</v>
      </c>
    </row>
    <row r="137" spans="2:18" ht="12.75" customHeight="1" outlineLevel="1" collapsed="1" x14ac:dyDescent="0.3">
      <c r="B137" s="1363" t="s">
        <v>1282</v>
      </c>
      <c r="C137" s="1363"/>
      <c r="D137" s="854" t="s">
        <v>941</v>
      </c>
      <c r="E137" s="883">
        <f t="shared" si="28"/>
        <v>0</v>
      </c>
      <c r="F137" s="888"/>
      <c r="G137" s="894"/>
      <c r="H137" s="894"/>
      <c r="I137" s="894"/>
      <c r="J137" s="894"/>
      <c r="K137" s="1171"/>
      <c r="L137" s="1171"/>
      <c r="M137" s="1171"/>
      <c r="N137" s="1072"/>
    </row>
    <row r="138" spans="2:18" ht="18" hidden="1" customHeight="1" outlineLevel="2" x14ac:dyDescent="0.3">
      <c r="B138" s="1392" t="s">
        <v>726</v>
      </c>
      <c r="C138" s="1393"/>
      <c r="D138" s="1119" t="s">
        <v>727</v>
      </c>
      <c r="E138" s="1134">
        <f t="shared" si="28"/>
        <v>0</v>
      </c>
      <c r="F138" s="1135">
        <f>SUM(F139:F140)</f>
        <v>0</v>
      </c>
      <c r="G138" s="1136">
        <f>SUM(G139:G140)</f>
        <v>0</v>
      </c>
      <c r="H138" s="892">
        <v>0</v>
      </c>
      <c r="I138" s="1136">
        <f>SUM(I139:I140)</f>
        <v>0</v>
      </c>
      <c r="J138" s="1136">
        <f>SUM(J139:J140)</f>
        <v>0</v>
      </c>
      <c r="K138" s="1155"/>
      <c r="L138" s="1155"/>
      <c r="M138" s="1155"/>
      <c r="N138" s="861" t="s">
        <v>43</v>
      </c>
      <c r="O138" s="872">
        <f t="shared" ref="O138:O143" si="51">E138-G138-H138-I138</f>
        <v>0</v>
      </c>
      <c r="Q138" s="872">
        <f t="shared" ref="Q138:Q143" si="52">G138+H138+P138</f>
        <v>0</v>
      </c>
      <c r="R138" s="873">
        <f t="shared" ref="R138:R143" si="53">E138-G138-H138-P138</f>
        <v>0</v>
      </c>
    </row>
    <row r="139" spans="2:18" ht="10.5" hidden="1" customHeight="1" outlineLevel="3" x14ac:dyDescent="0.3">
      <c r="B139" s="866"/>
      <c r="C139" s="908" t="s">
        <v>728</v>
      </c>
      <c r="D139" s="897" t="s">
        <v>729</v>
      </c>
      <c r="E139" s="883">
        <f t="shared" ref="E139:E202" si="54">SUM(G139:J139)</f>
        <v>0</v>
      </c>
      <c r="F139" s="888"/>
      <c r="G139" s="894"/>
      <c r="H139" s="889"/>
      <c r="I139" s="894"/>
      <c r="J139" s="881"/>
      <c r="K139" s="881"/>
      <c r="L139" s="881"/>
      <c r="M139" s="881"/>
      <c r="N139" s="861" t="s">
        <v>43</v>
      </c>
      <c r="O139" s="872">
        <f t="shared" si="51"/>
        <v>0</v>
      </c>
      <c r="Q139" s="872">
        <f t="shared" si="52"/>
        <v>0</v>
      </c>
      <c r="R139" s="873">
        <f t="shared" si="53"/>
        <v>0</v>
      </c>
    </row>
    <row r="140" spans="2:18" ht="15.75" hidden="1" customHeight="1" outlineLevel="3" x14ac:dyDescent="0.3">
      <c r="B140" s="901"/>
      <c r="C140" s="899" t="s">
        <v>730</v>
      </c>
      <c r="D140" s="897" t="s">
        <v>731</v>
      </c>
      <c r="E140" s="883">
        <f t="shared" si="54"/>
        <v>0</v>
      </c>
      <c r="F140" s="888"/>
      <c r="G140" s="894"/>
      <c r="H140" s="889"/>
      <c r="I140" s="894"/>
      <c r="J140" s="881"/>
      <c r="K140" s="881"/>
      <c r="L140" s="881"/>
      <c r="M140" s="881"/>
      <c r="N140" s="861" t="s">
        <v>43</v>
      </c>
      <c r="O140" s="872">
        <f t="shared" si="51"/>
        <v>0</v>
      </c>
      <c r="Q140" s="872">
        <f t="shared" si="52"/>
        <v>0</v>
      </c>
      <c r="R140" s="873">
        <f t="shared" si="53"/>
        <v>0</v>
      </c>
    </row>
    <row r="141" spans="2:18" ht="15.75" hidden="1" customHeight="1" outlineLevel="2" collapsed="1" x14ac:dyDescent="0.3">
      <c r="B141" s="1388" t="s">
        <v>732</v>
      </c>
      <c r="C141" s="1389"/>
      <c r="D141" s="854" t="s">
        <v>733</v>
      </c>
      <c r="E141" s="883">
        <f t="shared" si="54"/>
        <v>0</v>
      </c>
      <c r="F141" s="887">
        <f>SUM(F142:F143)</f>
        <v>0</v>
      </c>
      <c r="G141" s="880">
        <f>SUM(G142:G143)</f>
        <v>0</v>
      </c>
      <c r="H141" s="892">
        <v>0</v>
      </c>
      <c r="I141" s="880">
        <f>SUM(I142:I143)</f>
        <v>0</v>
      </c>
      <c r="J141" s="880">
        <f>SUM(J142:J143)</f>
        <v>0</v>
      </c>
      <c r="K141" s="900"/>
      <c r="L141" s="900"/>
      <c r="M141" s="900"/>
      <c r="N141" s="861" t="s">
        <v>43</v>
      </c>
      <c r="O141" s="872">
        <f t="shared" si="51"/>
        <v>0</v>
      </c>
      <c r="Q141" s="872">
        <f t="shared" si="52"/>
        <v>0</v>
      </c>
      <c r="R141" s="873">
        <f t="shared" si="53"/>
        <v>0</v>
      </c>
    </row>
    <row r="142" spans="2:18" ht="17.25" hidden="1" customHeight="1" outlineLevel="3" x14ac:dyDescent="0.3">
      <c r="B142" s="910"/>
      <c r="C142" s="908" t="s">
        <v>734</v>
      </c>
      <c r="D142" s="897" t="s">
        <v>735</v>
      </c>
      <c r="E142" s="883">
        <f t="shared" si="54"/>
        <v>0</v>
      </c>
      <c r="F142" s="888"/>
      <c r="G142" s="894"/>
      <c r="H142" s="889"/>
      <c r="I142" s="894"/>
      <c r="J142" s="881"/>
      <c r="K142" s="881"/>
      <c r="L142" s="881"/>
      <c r="M142" s="881"/>
      <c r="N142" s="861" t="s">
        <v>43</v>
      </c>
      <c r="O142" s="872">
        <f t="shared" si="51"/>
        <v>0</v>
      </c>
      <c r="Q142" s="872">
        <f t="shared" si="52"/>
        <v>0</v>
      </c>
      <c r="R142" s="873">
        <f t="shared" si="53"/>
        <v>0</v>
      </c>
    </row>
    <row r="143" spans="2:18" ht="17.25" hidden="1" customHeight="1" outlineLevel="3" x14ac:dyDescent="0.3">
      <c r="B143" s="1110"/>
      <c r="C143" s="1111" t="s">
        <v>736</v>
      </c>
      <c r="D143" s="1104" t="s">
        <v>737</v>
      </c>
      <c r="E143" s="1097">
        <f t="shared" si="54"/>
        <v>0</v>
      </c>
      <c r="F143" s="1099"/>
      <c r="G143" s="1105"/>
      <c r="H143" s="1100"/>
      <c r="I143" s="1105"/>
      <c r="J143" s="1092"/>
      <c r="K143" s="1092"/>
      <c r="L143" s="1092"/>
      <c r="M143" s="1092"/>
      <c r="N143" s="861" t="s">
        <v>43</v>
      </c>
      <c r="O143" s="872">
        <f t="shared" si="51"/>
        <v>0</v>
      </c>
      <c r="Q143" s="872">
        <f t="shared" si="52"/>
        <v>0</v>
      </c>
      <c r="R143" s="873">
        <f t="shared" si="53"/>
        <v>0</v>
      </c>
    </row>
    <row r="144" spans="2:18" ht="12" customHeight="1" outlineLevel="1" collapsed="1" x14ac:dyDescent="0.3">
      <c r="B144" s="1363" t="s">
        <v>1283</v>
      </c>
      <c r="C144" s="1363"/>
      <c r="D144" s="854" t="s">
        <v>943</v>
      </c>
      <c r="E144" s="883">
        <f t="shared" si="54"/>
        <v>0</v>
      </c>
      <c r="F144" s="902">
        <f>F145</f>
        <v>0</v>
      </c>
      <c r="G144" s="884">
        <f>G145</f>
        <v>0</v>
      </c>
      <c r="H144" s="911"/>
      <c r="I144" s="884">
        <f>I145</f>
        <v>0</v>
      </c>
      <c r="J144" s="884">
        <f>J145</f>
        <v>0</v>
      </c>
      <c r="K144" s="903">
        <f t="shared" ref="K144:M144" si="55">K145</f>
        <v>0</v>
      </c>
      <c r="L144" s="903">
        <f t="shared" si="55"/>
        <v>0</v>
      </c>
      <c r="M144" s="903">
        <f t="shared" si="55"/>
        <v>0</v>
      </c>
      <c r="N144" s="1078"/>
    </row>
    <row r="145" spans="2:18" ht="14.25" hidden="1" customHeight="1" outlineLevel="2" x14ac:dyDescent="0.3">
      <c r="B145" s="1392" t="s">
        <v>738</v>
      </c>
      <c r="C145" s="1393"/>
      <c r="D145" s="1119" t="s">
        <v>739</v>
      </c>
      <c r="E145" s="1134">
        <f t="shared" si="54"/>
        <v>0</v>
      </c>
      <c r="F145" s="1135">
        <f>SUM(F146:F149)</f>
        <v>0</v>
      </c>
      <c r="G145" s="1136">
        <f>SUM(G146:G149)</f>
        <v>0</v>
      </c>
      <c r="H145" s="892">
        <v>0</v>
      </c>
      <c r="I145" s="1136">
        <f>SUM(I146:I149)</f>
        <v>0</v>
      </c>
      <c r="J145" s="1136">
        <f>SUM(J146:J149)</f>
        <v>0</v>
      </c>
      <c r="K145" s="1155"/>
      <c r="L145" s="1155"/>
      <c r="M145" s="1155"/>
      <c r="N145" s="861" t="s">
        <v>43</v>
      </c>
      <c r="O145" s="872">
        <f>E145-G145-H145-I145</f>
        <v>0</v>
      </c>
      <c r="Q145" s="872">
        <f>G145+H145+P145</f>
        <v>0</v>
      </c>
      <c r="R145" s="873">
        <f>E145-G145-H145-P145</f>
        <v>0</v>
      </c>
    </row>
    <row r="146" spans="2:18" ht="18" hidden="1" customHeight="1" outlineLevel="3" x14ac:dyDescent="0.3">
      <c r="B146" s="866"/>
      <c r="C146" s="912" t="s">
        <v>740</v>
      </c>
      <c r="D146" s="897" t="s">
        <v>741</v>
      </c>
      <c r="E146" s="883">
        <f t="shared" si="54"/>
        <v>0</v>
      </c>
      <c r="F146" s="888"/>
      <c r="G146" s="894"/>
      <c r="H146" s="889"/>
      <c r="I146" s="894"/>
      <c r="J146" s="881"/>
      <c r="K146" s="881"/>
      <c r="L146" s="881"/>
      <c r="M146" s="881"/>
      <c r="N146" s="861" t="s">
        <v>43</v>
      </c>
      <c r="O146" s="872">
        <f>E146-G146-H146-I146</f>
        <v>0</v>
      </c>
      <c r="Q146" s="872">
        <f>G146+H146+P146</f>
        <v>0</v>
      </c>
      <c r="R146" s="873">
        <f>E146-G146-H146-P146</f>
        <v>0</v>
      </c>
    </row>
    <row r="147" spans="2:18" ht="18" hidden="1" customHeight="1" outlineLevel="3" x14ac:dyDescent="0.3">
      <c r="B147" s="875"/>
      <c r="C147" s="912" t="s">
        <v>742</v>
      </c>
      <c r="D147" s="897" t="s">
        <v>743</v>
      </c>
      <c r="E147" s="883">
        <f t="shared" si="54"/>
        <v>0</v>
      </c>
      <c r="F147" s="888"/>
      <c r="G147" s="894"/>
      <c r="H147" s="889"/>
      <c r="I147" s="894"/>
      <c r="J147" s="881"/>
      <c r="K147" s="881"/>
      <c r="L147" s="881"/>
      <c r="M147" s="881"/>
      <c r="N147" s="861" t="s">
        <v>43</v>
      </c>
      <c r="O147" s="872">
        <f>E147-G147-H147-I147</f>
        <v>0</v>
      </c>
      <c r="Q147" s="872">
        <f>G147+H147+P147</f>
        <v>0</v>
      </c>
      <c r="R147" s="873">
        <f>E147-G147-H147-P147</f>
        <v>0</v>
      </c>
    </row>
    <row r="148" spans="2:18" ht="18" hidden="1" customHeight="1" outlineLevel="3" x14ac:dyDescent="0.3">
      <c r="B148" s="875"/>
      <c r="C148" s="912" t="s">
        <v>744</v>
      </c>
      <c r="D148" s="897" t="s">
        <v>745</v>
      </c>
      <c r="E148" s="883">
        <f t="shared" si="54"/>
        <v>0</v>
      </c>
      <c r="F148" s="888"/>
      <c r="G148" s="894"/>
      <c r="H148" s="889"/>
      <c r="I148" s="894"/>
      <c r="J148" s="881"/>
      <c r="K148" s="881"/>
      <c r="L148" s="881"/>
      <c r="M148" s="881"/>
      <c r="N148" s="861" t="s">
        <v>43</v>
      </c>
      <c r="O148" s="872">
        <f>E148-G148-H148-I148</f>
        <v>0</v>
      </c>
      <c r="Q148" s="872">
        <f>G148+H148+P148</f>
        <v>0</v>
      </c>
      <c r="R148" s="873">
        <f>E148-G148-H148-P148</f>
        <v>0</v>
      </c>
    </row>
    <row r="149" spans="2:18" ht="19.5" hidden="1" customHeight="1" outlineLevel="3" x14ac:dyDescent="0.3">
      <c r="B149" s="1093"/>
      <c r="C149" s="1112" t="s">
        <v>746</v>
      </c>
      <c r="D149" s="1104" t="s">
        <v>747</v>
      </c>
      <c r="E149" s="1097">
        <f t="shared" si="54"/>
        <v>0</v>
      </c>
      <c r="F149" s="1099"/>
      <c r="G149" s="1105"/>
      <c r="H149" s="1100"/>
      <c r="I149" s="1105"/>
      <c r="J149" s="1092"/>
      <c r="K149" s="1092"/>
      <c r="L149" s="1092"/>
      <c r="M149" s="1092"/>
      <c r="N149" s="861" t="s">
        <v>43</v>
      </c>
      <c r="O149" s="872">
        <f>E149-G149-H149-I149</f>
        <v>0</v>
      </c>
      <c r="Q149" s="872">
        <f>G149+H149+P149</f>
        <v>0</v>
      </c>
      <c r="R149" s="873">
        <f>E149-G149-H149-P149</f>
        <v>0</v>
      </c>
    </row>
    <row r="150" spans="2:18" ht="28.5" customHeight="1" outlineLevel="1" collapsed="1" x14ac:dyDescent="0.3">
      <c r="B150" s="1363" t="s">
        <v>1284</v>
      </c>
      <c r="C150" s="1363"/>
      <c r="D150" s="854" t="s">
        <v>945</v>
      </c>
      <c r="E150" s="883">
        <f t="shared" si="54"/>
        <v>0</v>
      </c>
      <c r="F150" s="902">
        <f>SUM(F151:F162)</f>
        <v>0</v>
      </c>
      <c r="G150" s="884">
        <f>SUM(G151:G162)</f>
        <v>0</v>
      </c>
      <c r="H150" s="884">
        <f>SUM(H151:H162)</f>
        <v>0</v>
      </c>
      <c r="I150" s="884">
        <f>SUM(I151:I162)</f>
        <v>0</v>
      </c>
      <c r="J150" s="884">
        <f>SUM(J151:J162)</f>
        <v>0</v>
      </c>
      <c r="K150" s="903">
        <f t="shared" ref="K150:M150" si="56">SUM(K151:K162)</f>
        <v>0</v>
      </c>
      <c r="L150" s="903">
        <f t="shared" si="56"/>
        <v>0</v>
      </c>
      <c r="M150" s="903">
        <f t="shared" si="56"/>
        <v>0</v>
      </c>
      <c r="N150" s="1072"/>
    </row>
    <row r="151" spans="2:18" ht="15.75" hidden="1" customHeight="1" outlineLevel="2" x14ac:dyDescent="0.3">
      <c r="B151" s="1392" t="s">
        <v>748</v>
      </c>
      <c r="C151" s="1393"/>
      <c r="D151" s="1119" t="s">
        <v>749</v>
      </c>
      <c r="E151" s="1134">
        <f t="shared" si="54"/>
        <v>0</v>
      </c>
      <c r="F151" s="1137"/>
      <c r="G151" s="1145"/>
      <c r="H151" s="889"/>
      <c r="I151" s="1145"/>
      <c r="J151" s="1147"/>
      <c r="K151" s="1147"/>
      <c r="L151" s="1147"/>
      <c r="M151" s="1147"/>
      <c r="N151" s="861" t="s">
        <v>43</v>
      </c>
      <c r="O151" s="872">
        <f t="shared" ref="O151:O162" si="57">E151-G151-H151-I151</f>
        <v>0</v>
      </c>
      <c r="Q151" s="872">
        <f t="shared" ref="Q151:Q162" si="58">G151+H151+P151</f>
        <v>0</v>
      </c>
      <c r="R151" s="873">
        <f t="shared" ref="R151:R162" si="59">E151-G151-H151-P151</f>
        <v>0</v>
      </c>
    </row>
    <row r="152" spans="2:18" ht="15.75" hidden="1" customHeight="1" outlineLevel="2" x14ac:dyDescent="0.3">
      <c r="B152" s="1388" t="s">
        <v>750</v>
      </c>
      <c r="C152" s="1389"/>
      <c r="D152" s="854" t="s">
        <v>751</v>
      </c>
      <c r="E152" s="883">
        <f t="shared" si="54"/>
        <v>0</v>
      </c>
      <c r="F152" s="888"/>
      <c r="G152" s="894"/>
      <c r="H152" s="889"/>
      <c r="I152" s="894"/>
      <c r="J152" s="881"/>
      <c r="K152" s="881"/>
      <c r="L152" s="881"/>
      <c r="M152" s="881"/>
      <c r="N152" s="861" t="s">
        <v>43</v>
      </c>
      <c r="O152" s="872">
        <f t="shared" si="57"/>
        <v>0</v>
      </c>
      <c r="Q152" s="872">
        <f t="shared" si="58"/>
        <v>0</v>
      </c>
      <c r="R152" s="873">
        <f t="shared" si="59"/>
        <v>0</v>
      </c>
    </row>
    <row r="153" spans="2:18" ht="14.25" hidden="1" customHeight="1" outlineLevel="2" x14ac:dyDescent="0.3">
      <c r="B153" s="1388" t="s">
        <v>752</v>
      </c>
      <c r="C153" s="1389"/>
      <c r="D153" s="854" t="s">
        <v>753</v>
      </c>
      <c r="E153" s="883">
        <f t="shared" si="54"/>
        <v>0</v>
      </c>
      <c r="F153" s="888"/>
      <c r="G153" s="894"/>
      <c r="H153" s="889"/>
      <c r="I153" s="894"/>
      <c r="J153" s="881"/>
      <c r="K153" s="881"/>
      <c r="L153" s="881"/>
      <c r="M153" s="881"/>
      <c r="N153" s="861" t="s">
        <v>43</v>
      </c>
      <c r="O153" s="872">
        <f t="shared" si="57"/>
        <v>0</v>
      </c>
      <c r="Q153" s="872">
        <f t="shared" si="58"/>
        <v>0</v>
      </c>
      <c r="R153" s="873">
        <f t="shared" si="59"/>
        <v>0</v>
      </c>
    </row>
    <row r="154" spans="2:18" ht="14.25" hidden="1" customHeight="1" outlineLevel="2" x14ac:dyDescent="0.3">
      <c r="B154" s="1388" t="s">
        <v>754</v>
      </c>
      <c r="C154" s="1389"/>
      <c r="D154" s="854" t="s">
        <v>755</v>
      </c>
      <c r="E154" s="883">
        <f t="shared" si="54"/>
        <v>0</v>
      </c>
      <c r="F154" s="888"/>
      <c r="G154" s="894"/>
      <c r="H154" s="889"/>
      <c r="I154" s="894"/>
      <c r="J154" s="881"/>
      <c r="K154" s="881"/>
      <c r="L154" s="881"/>
      <c r="M154" s="881"/>
      <c r="N154" s="861" t="s">
        <v>43</v>
      </c>
      <c r="O154" s="872">
        <f t="shared" si="57"/>
        <v>0</v>
      </c>
      <c r="Q154" s="872">
        <f t="shared" si="58"/>
        <v>0</v>
      </c>
      <c r="R154" s="873">
        <f t="shared" si="59"/>
        <v>0</v>
      </c>
    </row>
    <row r="155" spans="2:18" ht="10.5" hidden="1" customHeight="1" outlineLevel="2" x14ac:dyDescent="0.3">
      <c r="B155" s="1366" t="s">
        <v>756</v>
      </c>
      <c r="C155" s="1367"/>
      <c r="D155" s="854" t="s">
        <v>757</v>
      </c>
      <c r="E155" s="883">
        <f t="shared" si="54"/>
        <v>0</v>
      </c>
      <c r="F155" s="888"/>
      <c r="G155" s="894"/>
      <c r="H155" s="889"/>
      <c r="I155" s="894"/>
      <c r="J155" s="881"/>
      <c r="K155" s="881"/>
      <c r="L155" s="881"/>
      <c r="M155" s="881"/>
      <c r="N155" s="861" t="s">
        <v>43</v>
      </c>
      <c r="O155" s="872">
        <f t="shared" si="57"/>
        <v>0</v>
      </c>
      <c r="Q155" s="872">
        <f t="shared" si="58"/>
        <v>0</v>
      </c>
      <c r="R155" s="873">
        <f t="shared" si="59"/>
        <v>0</v>
      </c>
    </row>
    <row r="156" spans="2:18" ht="17.25" hidden="1" customHeight="1" outlineLevel="2" x14ac:dyDescent="0.3">
      <c r="B156" s="1388" t="s">
        <v>758</v>
      </c>
      <c r="C156" s="1389"/>
      <c r="D156" s="854" t="s">
        <v>759</v>
      </c>
      <c r="E156" s="883">
        <f t="shared" si="54"/>
        <v>0</v>
      </c>
      <c r="F156" s="888"/>
      <c r="G156" s="894"/>
      <c r="H156" s="889"/>
      <c r="I156" s="894"/>
      <c r="J156" s="881"/>
      <c r="K156" s="881"/>
      <c r="L156" s="881"/>
      <c r="M156" s="881"/>
      <c r="N156" s="861" t="s">
        <v>43</v>
      </c>
      <c r="O156" s="872">
        <f t="shared" si="57"/>
        <v>0</v>
      </c>
      <c r="Q156" s="872">
        <f t="shared" si="58"/>
        <v>0</v>
      </c>
      <c r="R156" s="873">
        <f t="shared" si="59"/>
        <v>0</v>
      </c>
    </row>
    <row r="157" spans="2:18" ht="17.25" hidden="1" customHeight="1" outlineLevel="2" x14ac:dyDescent="0.3">
      <c r="B157" s="1388" t="s">
        <v>760</v>
      </c>
      <c r="C157" s="1389"/>
      <c r="D157" s="854" t="s">
        <v>761</v>
      </c>
      <c r="E157" s="883">
        <f t="shared" si="54"/>
        <v>0</v>
      </c>
      <c r="F157" s="888"/>
      <c r="G157" s="894"/>
      <c r="H157" s="889"/>
      <c r="I157" s="894"/>
      <c r="J157" s="881"/>
      <c r="K157" s="881"/>
      <c r="L157" s="881"/>
      <c r="M157" s="881"/>
      <c r="N157" s="861" t="s">
        <v>43</v>
      </c>
      <c r="O157" s="872">
        <f t="shared" si="57"/>
        <v>0</v>
      </c>
      <c r="Q157" s="872">
        <f t="shared" si="58"/>
        <v>0</v>
      </c>
      <c r="R157" s="873">
        <f t="shared" si="59"/>
        <v>0</v>
      </c>
    </row>
    <row r="158" spans="2:18" ht="14.25" hidden="1" customHeight="1" outlineLevel="2" x14ac:dyDescent="0.3">
      <c r="B158" s="1388" t="s">
        <v>762</v>
      </c>
      <c r="C158" s="1389"/>
      <c r="D158" s="854" t="s">
        <v>763</v>
      </c>
      <c r="E158" s="883">
        <f t="shared" si="54"/>
        <v>0</v>
      </c>
      <c r="F158" s="888"/>
      <c r="G158" s="894"/>
      <c r="H158" s="889"/>
      <c r="I158" s="894"/>
      <c r="J158" s="881"/>
      <c r="K158" s="881"/>
      <c r="L158" s="881"/>
      <c r="M158" s="881"/>
      <c r="N158" s="861" t="s">
        <v>43</v>
      </c>
      <c r="O158" s="872">
        <f t="shared" si="57"/>
        <v>0</v>
      </c>
      <c r="Q158" s="872">
        <f t="shared" si="58"/>
        <v>0</v>
      </c>
      <c r="R158" s="873">
        <f t="shared" si="59"/>
        <v>0</v>
      </c>
    </row>
    <row r="159" spans="2:18" ht="14.25" hidden="1" customHeight="1" outlineLevel="2" x14ac:dyDescent="0.3">
      <c r="B159" s="1388" t="s">
        <v>764</v>
      </c>
      <c r="C159" s="1389"/>
      <c r="D159" s="854" t="s">
        <v>765</v>
      </c>
      <c r="E159" s="883">
        <f t="shared" si="54"/>
        <v>0</v>
      </c>
      <c r="F159" s="888"/>
      <c r="G159" s="894"/>
      <c r="H159" s="889"/>
      <c r="I159" s="894"/>
      <c r="J159" s="881"/>
      <c r="K159" s="881"/>
      <c r="L159" s="881"/>
      <c r="M159" s="881"/>
      <c r="N159" s="861" t="s">
        <v>43</v>
      </c>
      <c r="O159" s="872">
        <f t="shared" si="57"/>
        <v>0</v>
      </c>
      <c r="Q159" s="872">
        <f t="shared" si="58"/>
        <v>0</v>
      </c>
      <c r="R159" s="873">
        <f t="shared" si="59"/>
        <v>0</v>
      </c>
    </row>
    <row r="160" spans="2:18" ht="12.75" hidden="1" customHeight="1" outlineLevel="2" x14ac:dyDescent="0.3">
      <c r="B160" s="1388" t="s">
        <v>766</v>
      </c>
      <c r="C160" s="1389"/>
      <c r="D160" s="854" t="s">
        <v>767</v>
      </c>
      <c r="E160" s="883">
        <f t="shared" si="54"/>
        <v>0</v>
      </c>
      <c r="F160" s="888"/>
      <c r="G160" s="894"/>
      <c r="H160" s="889"/>
      <c r="I160" s="894"/>
      <c r="J160" s="881"/>
      <c r="K160" s="881"/>
      <c r="L160" s="881"/>
      <c r="M160" s="881"/>
      <c r="N160" s="861" t="s">
        <v>43</v>
      </c>
      <c r="O160" s="872">
        <f t="shared" si="57"/>
        <v>0</v>
      </c>
      <c r="Q160" s="872">
        <f t="shared" si="58"/>
        <v>0</v>
      </c>
      <c r="R160" s="873">
        <f t="shared" si="59"/>
        <v>0</v>
      </c>
    </row>
    <row r="161" spans="2:18" ht="12" hidden="1" customHeight="1" outlineLevel="2" x14ac:dyDescent="0.3">
      <c r="B161" s="1388" t="s">
        <v>768</v>
      </c>
      <c r="C161" s="1389"/>
      <c r="D161" s="854" t="s">
        <v>769</v>
      </c>
      <c r="E161" s="883">
        <f t="shared" si="54"/>
        <v>0</v>
      </c>
      <c r="F161" s="888"/>
      <c r="G161" s="894"/>
      <c r="H161" s="889"/>
      <c r="I161" s="894"/>
      <c r="J161" s="881"/>
      <c r="K161" s="881"/>
      <c r="L161" s="881"/>
      <c r="M161" s="881"/>
      <c r="N161" s="861" t="s">
        <v>43</v>
      </c>
      <c r="O161" s="872">
        <f t="shared" si="57"/>
        <v>0</v>
      </c>
      <c r="Q161" s="872">
        <f t="shared" si="58"/>
        <v>0</v>
      </c>
      <c r="R161" s="873">
        <f t="shared" si="59"/>
        <v>0</v>
      </c>
    </row>
    <row r="162" spans="2:18" ht="15" hidden="1" customHeight="1" outlineLevel="2" x14ac:dyDescent="0.3">
      <c r="B162" s="1390" t="s">
        <v>770</v>
      </c>
      <c r="C162" s="1391"/>
      <c r="D162" s="1096" t="s">
        <v>771</v>
      </c>
      <c r="E162" s="1097">
        <f t="shared" si="54"/>
        <v>0</v>
      </c>
      <c r="F162" s="1099"/>
      <c r="G162" s="1105"/>
      <c r="H162" s="1100"/>
      <c r="I162" s="1105"/>
      <c r="J162" s="1092"/>
      <c r="K162" s="1092"/>
      <c r="L162" s="1092"/>
      <c r="M162" s="1092"/>
      <c r="N162" s="861" t="s">
        <v>43</v>
      </c>
      <c r="O162" s="872">
        <f t="shared" si="57"/>
        <v>0</v>
      </c>
      <c r="Q162" s="872">
        <f t="shared" si="58"/>
        <v>0</v>
      </c>
      <c r="R162" s="873">
        <f t="shared" si="59"/>
        <v>0</v>
      </c>
    </row>
    <row r="163" spans="2:18" ht="21.75" customHeight="1" outlineLevel="1" collapsed="1" x14ac:dyDescent="0.3">
      <c r="B163" s="1383" t="s">
        <v>1285</v>
      </c>
      <c r="C163" s="1383"/>
      <c r="D163" s="854" t="s">
        <v>947</v>
      </c>
      <c r="E163" s="883">
        <f t="shared" si="54"/>
        <v>0</v>
      </c>
      <c r="F163" s="887">
        <f>SUM(F164,F167)</f>
        <v>0</v>
      </c>
      <c r="G163" s="880">
        <f>SUM(G164,G167)</f>
        <v>0</v>
      </c>
      <c r="H163" s="880">
        <f>SUM(H164,H167)</f>
        <v>0</v>
      </c>
      <c r="I163" s="880">
        <f>SUM(I164,I167)</f>
        <v>0</v>
      </c>
      <c r="J163" s="880">
        <f>SUM(J164,J167)</f>
        <v>0</v>
      </c>
      <c r="K163" s="893">
        <f t="shared" ref="K163:M163" si="60">SUM(K164,K167)</f>
        <v>0</v>
      </c>
      <c r="L163" s="893">
        <f t="shared" si="60"/>
        <v>0</v>
      </c>
      <c r="M163" s="893">
        <f t="shared" si="60"/>
        <v>0</v>
      </c>
      <c r="N163" s="1078"/>
    </row>
    <row r="164" spans="2:18" ht="17.25" customHeight="1" outlineLevel="1" x14ac:dyDescent="0.3">
      <c r="B164" s="1363" t="s">
        <v>1286</v>
      </c>
      <c r="C164" s="1363"/>
      <c r="D164" s="854" t="s">
        <v>949</v>
      </c>
      <c r="E164" s="883">
        <f t="shared" si="54"/>
        <v>0</v>
      </c>
      <c r="F164" s="902">
        <f>SUM(F165:F166)</f>
        <v>0</v>
      </c>
      <c r="G164" s="884">
        <f>SUM(G165:G166)</f>
        <v>0</v>
      </c>
      <c r="H164" s="884">
        <f>SUM(H165:H166)</f>
        <v>0</v>
      </c>
      <c r="I164" s="884">
        <f>SUM(I165:I166)</f>
        <v>0</v>
      </c>
      <c r="J164" s="884">
        <f>SUM(J165:J166)</f>
        <v>0</v>
      </c>
      <c r="K164" s="903">
        <f t="shared" ref="K164:M164" si="61">SUM(K165:K166)</f>
        <v>0</v>
      </c>
      <c r="L164" s="903">
        <f t="shared" si="61"/>
        <v>0</v>
      </c>
      <c r="M164" s="903">
        <f t="shared" si="61"/>
        <v>0</v>
      </c>
      <c r="N164" s="1072"/>
    </row>
    <row r="165" spans="2:18" ht="18" hidden="1" customHeight="1" outlineLevel="2" x14ac:dyDescent="0.3">
      <c r="B165" s="1384" t="s">
        <v>772</v>
      </c>
      <c r="C165" s="1385"/>
      <c r="D165" s="1119" t="s">
        <v>773</v>
      </c>
      <c r="E165" s="1134">
        <f t="shared" si="54"/>
        <v>0</v>
      </c>
      <c r="F165" s="1137"/>
      <c r="G165" s="1145"/>
      <c r="H165" s="889"/>
      <c r="I165" s="1145"/>
      <c r="J165" s="1147"/>
      <c r="K165" s="1147"/>
      <c r="L165" s="1147"/>
      <c r="M165" s="1147"/>
      <c r="N165" s="861" t="s">
        <v>43</v>
      </c>
      <c r="O165" s="872">
        <f>E165-G165-H165-I165</f>
        <v>0</v>
      </c>
      <c r="Q165" s="872">
        <f>G165+H165+P165</f>
        <v>0</v>
      </c>
      <c r="R165" s="873">
        <f>E165-G165-H165-P165</f>
        <v>0</v>
      </c>
    </row>
    <row r="166" spans="2:18" ht="12" hidden="1" customHeight="1" outlineLevel="2" x14ac:dyDescent="0.3">
      <c r="B166" s="1113" t="s">
        <v>774</v>
      </c>
      <c r="C166" s="1114"/>
      <c r="D166" s="1096" t="s">
        <v>775</v>
      </c>
      <c r="E166" s="1097">
        <f t="shared" si="54"/>
        <v>0</v>
      </c>
      <c r="F166" s="1099"/>
      <c r="G166" s="1105"/>
      <c r="H166" s="1100"/>
      <c r="I166" s="1105"/>
      <c r="J166" s="1092"/>
      <c r="K166" s="1092"/>
      <c r="L166" s="1092"/>
      <c r="M166" s="1092"/>
      <c r="N166" s="861" t="s">
        <v>43</v>
      </c>
      <c r="O166" s="872">
        <f>E166-G166-H166-I166</f>
        <v>0</v>
      </c>
      <c r="Q166" s="872">
        <f>G166+H166+P166</f>
        <v>0</v>
      </c>
      <c r="R166" s="873">
        <f>E166-G166-H166-P166</f>
        <v>0</v>
      </c>
    </row>
    <row r="167" spans="2:18" ht="37.5" customHeight="1" outlineLevel="1" collapsed="1" x14ac:dyDescent="0.3">
      <c r="B167" s="1363" t="s">
        <v>1287</v>
      </c>
      <c r="C167" s="1363"/>
      <c r="D167" s="854" t="s">
        <v>951</v>
      </c>
      <c r="E167" s="883">
        <f t="shared" si="54"/>
        <v>0</v>
      </c>
      <c r="F167" s="902">
        <f>SUM(F168,F173)</f>
        <v>0</v>
      </c>
      <c r="G167" s="884">
        <f>SUM(G168,G173)</f>
        <v>0</v>
      </c>
      <c r="H167" s="884">
        <f>SUM(H168,H173)</f>
        <v>0</v>
      </c>
      <c r="I167" s="884">
        <f>SUM(I168,I173)</f>
        <v>0</v>
      </c>
      <c r="J167" s="884">
        <f>SUM(J168,J173)</f>
        <v>0</v>
      </c>
      <c r="K167" s="903">
        <f t="shared" ref="K167:M167" si="62">SUM(K168,K173)</f>
        <v>0</v>
      </c>
      <c r="L167" s="903">
        <f t="shared" si="62"/>
        <v>0</v>
      </c>
      <c r="M167" s="903">
        <f t="shared" si="62"/>
        <v>0</v>
      </c>
      <c r="N167" s="1072"/>
    </row>
    <row r="168" spans="2:18" ht="15" hidden="1" customHeight="1" outlineLevel="2" x14ac:dyDescent="0.3">
      <c r="B168" s="1386" t="s">
        <v>776</v>
      </c>
      <c r="C168" s="1387"/>
      <c r="D168" s="1119" t="s">
        <v>777</v>
      </c>
      <c r="E168" s="1134">
        <f t="shared" si="54"/>
        <v>0</v>
      </c>
      <c r="F168" s="1135">
        <f>SUM(F169:F172)</f>
        <v>0</v>
      </c>
      <c r="G168" s="1136">
        <f>SUM(G169:G172)</f>
        <v>0</v>
      </c>
      <c r="H168" s="892">
        <v>0</v>
      </c>
      <c r="I168" s="1136">
        <f>SUM(I169:I172)</f>
        <v>0</v>
      </c>
      <c r="J168" s="1136">
        <f>SUM(J169:J172)</f>
        <v>0</v>
      </c>
      <c r="K168" s="1155"/>
      <c r="L168" s="1155"/>
      <c r="M168" s="1155"/>
      <c r="N168" s="861" t="s">
        <v>43</v>
      </c>
      <c r="O168" s="872">
        <f t="shared" ref="O168:O176" si="63">E168-G168-H168-I168</f>
        <v>0</v>
      </c>
      <c r="Q168" s="872">
        <f t="shared" ref="Q168:Q176" si="64">G168+H168+P168</f>
        <v>0</v>
      </c>
      <c r="R168" s="873">
        <f t="shared" ref="R168:R176" si="65">E168-G168-H168-P168</f>
        <v>0</v>
      </c>
    </row>
    <row r="169" spans="2:18" ht="15.6" hidden="1" outlineLevel="3" x14ac:dyDescent="0.3">
      <c r="B169" s="866"/>
      <c r="C169" s="899" t="s">
        <v>778</v>
      </c>
      <c r="D169" s="897" t="s">
        <v>779</v>
      </c>
      <c r="E169" s="883">
        <f t="shared" si="54"/>
        <v>0</v>
      </c>
      <c r="F169" s="888"/>
      <c r="G169" s="894"/>
      <c r="H169" s="889"/>
      <c r="I169" s="894"/>
      <c r="J169" s="881"/>
      <c r="K169" s="881"/>
      <c r="L169" s="881"/>
      <c r="M169" s="881"/>
      <c r="N169" s="861" t="s">
        <v>43</v>
      </c>
      <c r="O169" s="872">
        <f t="shared" si="63"/>
        <v>0</v>
      </c>
      <c r="Q169" s="872">
        <f t="shared" si="64"/>
        <v>0</v>
      </c>
      <c r="R169" s="873">
        <f t="shared" si="65"/>
        <v>0</v>
      </c>
    </row>
    <row r="170" spans="2:18" ht="15.6" hidden="1" outlineLevel="3" x14ac:dyDescent="0.3">
      <c r="B170" s="866"/>
      <c r="C170" s="899" t="s">
        <v>780</v>
      </c>
      <c r="D170" s="897" t="s">
        <v>781</v>
      </c>
      <c r="E170" s="883">
        <f t="shared" si="54"/>
        <v>0</v>
      </c>
      <c r="F170" s="888"/>
      <c r="G170" s="894"/>
      <c r="H170" s="889"/>
      <c r="I170" s="894"/>
      <c r="J170" s="881"/>
      <c r="K170" s="881"/>
      <c r="L170" s="881"/>
      <c r="M170" s="881"/>
      <c r="N170" s="861" t="s">
        <v>43</v>
      </c>
      <c r="O170" s="872">
        <f t="shared" si="63"/>
        <v>0</v>
      </c>
      <c r="Q170" s="872">
        <f t="shared" si="64"/>
        <v>0</v>
      </c>
      <c r="R170" s="873">
        <f t="shared" si="65"/>
        <v>0</v>
      </c>
    </row>
    <row r="171" spans="2:18" ht="15.6" hidden="1" outlineLevel="3" x14ac:dyDescent="0.3">
      <c r="B171" s="866"/>
      <c r="C171" s="899" t="s">
        <v>782</v>
      </c>
      <c r="D171" s="897" t="s">
        <v>783</v>
      </c>
      <c r="E171" s="883">
        <f t="shared" si="54"/>
        <v>0</v>
      </c>
      <c r="F171" s="888"/>
      <c r="G171" s="894"/>
      <c r="H171" s="889"/>
      <c r="I171" s="894"/>
      <c r="J171" s="881"/>
      <c r="K171" s="881"/>
      <c r="L171" s="881"/>
      <c r="M171" s="881"/>
      <c r="N171" s="861" t="s">
        <v>43</v>
      </c>
      <c r="O171" s="872">
        <f t="shared" si="63"/>
        <v>0</v>
      </c>
      <c r="Q171" s="872">
        <f t="shared" si="64"/>
        <v>0</v>
      </c>
      <c r="R171" s="873">
        <f t="shared" si="65"/>
        <v>0</v>
      </c>
    </row>
    <row r="172" spans="2:18" ht="15.6" hidden="1" outlineLevel="3" x14ac:dyDescent="0.3">
      <c r="B172" s="866"/>
      <c r="C172" s="896" t="s">
        <v>784</v>
      </c>
      <c r="D172" s="897" t="s">
        <v>785</v>
      </c>
      <c r="E172" s="883">
        <f t="shared" si="54"/>
        <v>0</v>
      </c>
      <c r="F172" s="888"/>
      <c r="G172" s="894"/>
      <c r="H172" s="889"/>
      <c r="I172" s="894"/>
      <c r="J172" s="881"/>
      <c r="K172" s="881"/>
      <c r="L172" s="881"/>
      <c r="M172" s="881"/>
      <c r="N172" s="861" t="s">
        <v>43</v>
      </c>
      <c r="O172" s="872">
        <f t="shared" si="63"/>
        <v>0</v>
      </c>
      <c r="Q172" s="872">
        <f t="shared" si="64"/>
        <v>0</v>
      </c>
      <c r="R172" s="873">
        <f t="shared" si="65"/>
        <v>0</v>
      </c>
    </row>
    <row r="173" spans="2:18" ht="18" hidden="1" customHeight="1" outlineLevel="2" collapsed="1" x14ac:dyDescent="0.3">
      <c r="B173" s="898" t="s">
        <v>786</v>
      </c>
      <c r="C173" s="913"/>
      <c r="D173" s="854" t="s">
        <v>787</v>
      </c>
      <c r="E173" s="883">
        <f t="shared" si="54"/>
        <v>0</v>
      </c>
      <c r="F173" s="887">
        <f>SUM(F174:F176)</f>
        <v>0</v>
      </c>
      <c r="G173" s="880">
        <f>SUM(G174:G176)</f>
        <v>0</v>
      </c>
      <c r="H173" s="892">
        <v>0</v>
      </c>
      <c r="I173" s="880">
        <f>SUM(I174:I176)</f>
        <v>0</v>
      </c>
      <c r="J173" s="880">
        <f>SUM(J174:J176)</f>
        <v>0</v>
      </c>
      <c r="K173" s="900"/>
      <c r="L173" s="900"/>
      <c r="M173" s="900"/>
      <c r="N173" s="861" t="s">
        <v>43</v>
      </c>
      <c r="O173" s="872">
        <f t="shared" si="63"/>
        <v>0</v>
      </c>
      <c r="Q173" s="872">
        <f t="shared" si="64"/>
        <v>0</v>
      </c>
      <c r="R173" s="873">
        <f t="shared" si="65"/>
        <v>0</v>
      </c>
    </row>
    <row r="174" spans="2:18" ht="15.6" hidden="1" outlineLevel="3" x14ac:dyDescent="0.3">
      <c r="B174" s="866"/>
      <c r="C174" s="896" t="s">
        <v>788</v>
      </c>
      <c r="D174" s="897" t="s">
        <v>789</v>
      </c>
      <c r="E174" s="883">
        <f t="shared" si="54"/>
        <v>0</v>
      </c>
      <c r="F174" s="888"/>
      <c r="G174" s="894"/>
      <c r="H174" s="889"/>
      <c r="I174" s="894"/>
      <c r="J174" s="881"/>
      <c r="K174" s="881"/>
      <c r="L174" s="881"/>
      <c r="M174" s="881"/>
      <c r="N174" s="861" t="s">
        <v>43</v>
      </c>
      <c r="O174" s="872">
        <f t="shared" si="63"/>
        <v>0</v>
      </c>
      <c r="Q174" s="872">
        <f t="shared" si="64"/>
        <v>0</v>
      </c>
      <c r="R174" s="873">
        <f t="shared" si="65"/>
        <v>0</v>
      </c>
    </row>
    <row r="175" spans="2:18" ht="15.6" hidden="1" outlineLevel="3" x14ac:dyDescent="0.3">
      <c r="B175" s="866"/>
      <c r="C175" s="896" t="s">
        <v>790</v>
      </c>
      <c r="D175" s="897" t="s">
        <v>791</v>
      </c>
      <c r="E175" s="883">
        <f t="shared" si="54"/>
        <v>0</v>
      </c>
      <c r="F175" s="888"/>
      <c r="G175" s="894"/>
      <c r="H175" s="889"/>
      <c r="I175" s="894"/>
      <c r="J175" s="881"/>
      <c r="K175" s="881"/>
      <c r="L175" s="881"/>
      <c r="M175" s="881"/>
      <c r="N175" s="861" t="s">
        <v>43</v>
      </c>
      <c r="O175" s="872">
        <f t="shared" si="63"/>
        <v>0</v>
      </c>
      <c r="Q175" s="872">
        <f t="shared" si="64"/>
        <v>0</v>
      </c>
      <c r="R175" s="873">
        <f t="shared" si="65"/>
        <v>0</v>
      </c>
    </row>
    <row r="176" spans="2:18" ht="15.6" hidden="1" outlineLevel="3" x14ac:dyDescent="0.3">
      <c r="B176" s="1089"/>
      <c r="C176" s="1103" t="s">
        <v>792</v>
      </c>
      <c r="D176" s="1104" t="s">
        <v>793</v>
      </c>
      <c r="E176" s="1097">
        <f t="shared" si="54"/>
        <v>0</v>
      </c>
      <c r="F176" s="1099"/>
      <c r="G176" s="1105"/>
      <c r="H176" s="1100"/>
      <c r="I176" s="1105"/>
      <c r="J176" s="1092"/>
      <c r="K176" s="1092"/>
      <c r="L176" s="1092"/>
      <c r="M176" s="1092"/>
      <c r="N176" s="861" t="s">
        <v>43</v>
      </c>
      <c r="O176" s="872">
        <f t="shared" si="63"/>
        <v>0</v>
      </c>
      <c r="Q176" s="872">
        <f t="shared" si="64"/>
        <v>0</v>
      </c>
      <c r="R176" s="873">
        <f t="shared" si="65"/>
        <v>0</v>
      </c>
    </row>
    <row r="177" spans="2:18" ht="17.25" customHeight="1" outlineLevel="1" collapsed="1" x14ac:dyDescent="0.3">
      <c r="B177" s="1363" t="s">
        <v>1288</v>
      </c>
      <c r="C177" s="1363"/>
      <c r="D177" s="854" t="s">
        <v>953</v>
      </c>
      <c r="E177" s="883">
        <f t="shared" si="54"/>
        <v>0</v>
      </c>
      <c r="F177" s="914">
        <f>SUM(F178)</f>
        <v>0</v>
      </c>
      <c r="G177" s="886">
        <f>SUM(G178)</f>
        <v>0</v>
      </c>
      <c r="H177" s="915"/>
      <c r="I177" s="886">
        <f>SUM(I178)</f>
        <v>0</v>
      </c>
      <c r="J177" s="886">
        <f>SUM(J178)</f>
        <v>0</v>
      </c>
      <c r="K177" s="916">
        <f t="shared" ref="K177:M177" si="66">SUM(K178)</f>
        <v>0</v>
      </c>
      <c r="L177" s="916">
        <f t="shared" si="66"/>
        <v>0</v>
      </c>
      <c r="M177" s="916">
        <f t="shared" si="66"/>
        <v>0</v>
      </c>
      <c r="N177" s="1079" t="s">
        <v>43</v>
      </c>
    </row>
    <row r="178" spans="2:18" ht="12.75" customHeight="1" outlineLevel="2" x14ac:dyDescent="0.3">
      <c r="B178" s="1377" t="s">
        <v>794</v>
      </c>
      <c r="C178" s="1377"/>
      <c r="D178" s="854" t="s">
        <v>795</v>
      </c>
      <c r="E178" s="883">
        <f t="shared" si="54"/>
        <v>0</v>
      </c>
      <c r="F178" s="918">
        <f>F179</f>
        <v>0</v>
      </c>
      <c r="G178" s="919">
        <f>G179</f>
        <v>0</v>
      </c>
      <c r="H178" s="1168">
        <v>0</v>
      </c>
      <c r="I178" s="919">
        <f>I179</f>
        <v>0</v>
      </c>
      <c r="J178" s="919">
        <f>J179</f>
        <v>0</v>
      </c>
      <c r="K178" s="919"/>
      <c r="L178" s="919"/>
      <c r="M178" s="919"/>
      <c r="N178" s="1077" t="s">
        <v>43</v>
      </c>
      <c r="O178" s="872">
        <f>E178-G178-H178-I178</f>
        <v>0</v>
      </c>
      <c r="Q178" s="872">
        <f>G178+H178+P178</f>
        <v>0</v>
      </c>
      <c r="R178" s="873">
        <f>E178-G178-H178-P178</f>
        <v>0</v>
      </c>
    </row>
    <row r="179" spans="2:18" ht="14.25" customHeight="1" outlineLevel="3" x14ac:dyDescent="0.3">
      <c r="B179" s="1169"/>
      <c r="C179" s="878" t="s">
        <v>796</v>
      </c>
      <c r="D179" s="876" t="s">
        <v>797</v>
      </c>
      <c r="E179" s="883">
        <f t="shared" si="54"/>
        <v>0</v>
      </c>
      <c r="F179" s="920"/>
      <c r="G179" s="920"/>
      <c r="H179" s="1170"/>
      <c r="I179" s="920"/>
      <c r="J179" s="920"/>
      <c r="K179" s="920"/>
      <c r="L179" s="920"/>
      <c r="M179" s="920"/>
      <c r="N179" s="1077" t="s">
        <v>43</v>
      </c>
      <c r="O179" s="872">
        <f>E179-G179-H179-I179</f>
        <v>0</v>
      </c>
      <c r="Q179" s="872">
        <f>G179+H179+P179</f>
        <v>0</v>
      </c>
      <c r="R179" s="873">
        <f>E179-G179-H179-P179</f>
        <v>0</v>
      </c>
    </row>
    <row r="180" spans="2:18" ht="15" customHeight="1" x14ac:dyDescent="0.3">
      <c r="B180" s="1363" t="s">
        <v>954</v>
      </c>
      <c r="C180" s="1363"/>
      <c r="D180" s="854" t="s">
        <v>955</v>
      </c>
      <c r="E180" s="883">
        <f t="shared" si="54"/>
        <v>0</v>
      </c>
      <c r="F180" s="902">
        <f>SUM(F181,F183)</f>
        <v>0</v>
      </c>
      <c r="G180" s="884">
        <f>SUM(G181,G183)</f>
        <v>0</v>
      </c>
      <c r="H180" s="911"/>
      <c r="I180" s="884">
        <f>SUM(I181,I183)</f>
        <v>0</v>
      </c>
      <c r="J180" s="884">
        <f>SUM(J181,J183)</f>
        <v>0</v>
      </c>
      <c r="K180" s="884"/>
      <c r="L180" s="884"/>
      <c r="M180" s="884"/>
      <c r="N180" s="1078"/>
    </row>
    <row r="181" spans="2:18" ht="15.6" outlineLevel="1" x14ac:dyDescent="0.3">
      <c r="B181" s="1378" t="s">
        <v>798</v>
      </c>
      <c r="C181" s="1378"/>
      <c r="D181" s="854" t="s">
        <v>799</v>
      </c>
      <c r="E181" s="883">
        <f t="shared" si="54"/>
        <v>0</v>
      </c>
      <c r="F181" s="887">
        <f>F182</f>
        <v>0</v>
      </c>
      <c r="G181" s="880">
        <f>G182</f>
        <v>0</v>
      </c>
      <c r="H181" s="1168">
        <v>0</v>
      </c>
      <c r="I181" s="880">
        <f>I182</f>
        <v>0</v>
      </c>
      <c r="J181" s="880">
        <f>J182</f>
        <v>0</v>
      </c>
      <c r="K181" s="893">
        <f t="shared" ref="K181:M181" si="67">K182</f>
        <v>0</v>
      </c>
      <c r="L181" s="893">
        <f t="shared" si="67"/>
        <v>0</v>
      </c>
      <c r="M181" s="893">
        <f t="shared" si="67"/>
        <v>0</v>
      </c>
      <c r="N181" s="1072"/>
      <c r="O181" s="872">
        <f>E181-G181-H181-I181</f>
        <v>0</v>
      </c>
      <c r="Q181" s="872">
        <f>G181+H181+P181</f>
        <v>0</v>
      </c>
      <c r="R181" s="873">
        <f>E181-G181-H181-P181</f>
        <v>0</v>
      </c>
    </row>
    <row r="182" spans="2:18" ht="15.6" hidden="1" outlineLevel="2" x14ac:dyDescent="0.3">
      <c r="B182" s="1156"/>
      <c r="C182" s="1157" t="s">
        <v>430</v>
      </c>
      <c r="D182" s="1158" t="s">
        <v>800</v>
      </c>
      <c r="E182" s="1151">
        <f t="shared" si="54"/>
        <v>0</v>
      </c>
      <c r="F182" s="1152"/>
      <c r="G182" s="1153"/>
      <c r="H182" s="1100"/>
      <c r="I182" s="1153"/>
      <c r="J182" s="1154"/>
      <c r="K182" s="1154"/>
      <c r="L182" s="1154"/>
      <c r="M182" s="1154"/>
      <c r="N182" s="853"/>
      <c r="O182" s="872">
        <f>E182-G182-H182-I182</f>
        <v>0</v>
      </c>
      <c r="Q182" s="872">
        <f>G182+H182+P182</f>
        <v>0</v>
      </c>
      <c r="R182" s="873">
        <f>E182-G182-H182-P182</f>
        <v>0</v>
      </c>
    </row>
    <row r="183" spans="2:18" ht="15.6" outlineLevel="1" collapsed="1" x14ac:dyDescent="0.3">
      <c r="B183" s="1379" t="s">
        <v>801</v>
      </c>
      <c r="C183" s="1379"/>
      <c r="D183" s="854" t="s">
        <v>802</v>
      </c>
      <c r="E183" s="883">
        <f t="shared" si="54"/>
        <v>0</v>
      </c>
      <c r="F183" s="887">
        <f>F184</f>
        <v>0</v>
      </c>
      <c r="G183" s="880">
        <f>G184</f>
        <v>0</v>
      </c>
      <c r="H183" s="1168">
        <v>0</v>
      </c>
      <c r="I183" s="880">
        <f>I184</f>
        <v>0</v>
      </c>
      <c r="J183" s="880">
        <f>J184</f>
        <v>0</v>
      </c>
      <c r="K183" s="893">
        <f t="shared" ref="K183:M183" si="68">K184</f>
        <v>0</v>
      </c>
      <c r="L183" s="893">
        <f t="shared" si="68"/>
        <v>0</v>
      </c>
      <c r="M183" s="893">
        <f t="shared" si="68"/>
        <v>0</v>
      </c>
      <c r="N183" s="1080"/>
      <c r="O183" s="872">
        <f>E183-G183-H183-I183</f>
        <v>0</v>
      </c>
      <c r="Q183" s="872">
        <f>G183+H183+P183</f>
        <v>0</v>
      </c>
      <c r="R183" s="873">
        <f>E183-G183-H183-P183</f>
        <v>0</v>
      </c>
    </row>
    <row r="184" spans="2:18" ht="15.6" outlineLevel="2" x14ac:dyDescent="0.3">
      <c r="B184" s="1172"/>
      <c r="C184" s="923" t="s">
        <v>436</v>
      </c>
      <c r="D184" s="897" t="s">
        <v>803</v>
      </c>
      <c r="E184" s="883">
        <f t="shared" si="54"/>
        <v>0</v>
      </c>
      <c r="F184" s="888"/>
      <c r="G184" s="894"/>
      <c r="H184" s="1170"/>
      <c r="I184" s="894"/>
      <c r="J184" s="894"/>
      <c r="K184" s="894"/>
      <c r="L184" s="894"/>
      <c r="M184" s="894"/>
      <c r="N184" s="1072"/>
      <c r="O184" s="872">
        <f>E184-G184-H184-I184</f>
        <v>0</v>
      </c>
      <c r="Q184" s="872">
        <f>G184+H184+P184</f>
        <v>0</v>
      </c>
      <c r="R184" s="873">
        <f>E184-G184-H184-P184</f>
        <v>0</v>
      </c>
    </row>
    <row r="185" spans="2:18" ht="18" customHeight="1" x14ac:dyDescent="0.3">
      <c r="B185" s="1380" t="s">
        <v>979</v>
      </c>
      <c r="C185" s="1380"/>
      <c r="D185" s="880"/>
      <c r="E185" s="883">
        <f>SUM(G185:J185)</f>
        <v>1064</v>
      </c>
      <c r="F185" s="887">
        <f t="shared" ref="F185:M185" si="69">SUM(F186,F191,F203,F260,F272,F275)</f>
        <v>0</v>
      </c>
      <c r="G185" s="880">
        <f t="shared" si="69"/>
        <v>524</v>
      </c>
      <c r="H185" s="880">
        <f t="shared" si="69"/>
        <v>460</v>
      </c>
      <c r="I185" s="880">
        <f t="shared" si="69"/>
        <v>80</v>
      </c>
      <c r="J185" s="880">
        <f t="shared" si="69"/>
        <v>0</v>
      </c>
      <c r="K185" s="893">
        <f t="shared" si="69"/>
        <v>0</v>
      </c>
      <c r="L185" s="893">
        <f t="shared" si="69"/>
        <v>0</v>
      </c>
      <c r="M185" s="893">
        <f t="shared" si="69"/>
        <v>0</v>
      </c>
      <c r="N185" s="1072"/>
      <c r="O185" s="872">
        <f>E185-G185-H185-I185</f>
        <v>0</v>
      </c>
      <c r="Q185" s="872">
        <f>G185+H185+P185</f>
        <v>984</v>
      </c>
      <c r="R185" s="873">
        <f>E185-G185-H185-P185</f>
        <v>80</v>
      </c>
    </row>
    <row r="186" spans="2:18" ht="32.25" hidden="1" customHeight="1" x14ac:dyDescent="0.3">
      <c r="B186" s="1381" t="s">
        <v>1289</v>
      </c>
      <c r="C186" s="1382"/>
      <c r="D186" s="1119" t="s">
        <v>957</v>
      </c>
      <c r="E186" s="1134">
        <f t="shared" si="54"/>
        <v>0</v>
      </c>
      <c r="F186" s="1159">
        <f>F187</f>
        <v>0</v>
      </c>
      <c r="G186" s="1160">
        <f>G187</f>
        <v>0</v>
      </c>
      <c r="H186" s="1160">
        <f>H187</f>
        <v>0</v>
      </c>
      <c r="I186" s="1160">
        <f>I187</f>
        <v>0</v>
      </c>
      <c r="J186" s="1160">
        <f>J187</f>
        <v>0</v>
      </c>
      <c r="K186" s="1161"/>
      <c r="L186" s="1161"/>
      <c r="M186" s="1161"/>
      <c r="N186" s="906"/>
    </row>
    <row r="187" spans="2:18" ht="15.6" hidden="1" outlineLevel="1" x14ac:dyDescent="0.3">
      <c r="B187" s="866" t="s">
        <v>804</v>
      </c>
      <c r="C187" s="896"/>
      <c r="D187" s="854" t="s">
        <v>805</v>
      </c>
      <c r="E187" s="883">
        <f t="shared" si="54"/>
        <v>0</v>
      </c>
      <c r="F187" s="887">
        <f>SUM(F188:F190)</f>
        <v>0</v>
      </c>
      <c r="G187" s="880">
        <f>SUM(G188:G190)</f>
        <v>0</v>
      </c>
      <c r="H187" s="892">
        <v>0</v>
      </c>
      <c r="I187" s="880">
        <f>SUM(I188:I190)</f>
        <v>0</v>
      </c>
      <c r="J187" s="880">
        <f>SUM(J188:J190)</f>
        <v>0</v>
      </c>
      <c r="K187" s="893">
        <f t="shared" ref="K187:M187" si="70">SUM(K188:K190)</f>
        <v>0</v>
      </c>
      <c r="L187" s="893">
        <f t="shared" si="70"/>
        <v>0</v>
      </c>
      <c r="M187" s="893">
        <f t="shared" si="70"/>
        <v>0</v>
      </c>
      <c r="N187" s="861" t="s">
        <v>43</v>
      </c>
      <c r="O187" s="872">
        <f>E187-G187-H187-I187</f>
        <v>0</v>
      </c>
      <c r="Q187" s="872">
        <f>G187+H187+P187</f>
        <v>0</v>
      </c>
      <c r="R187" s="873">
        <f>E187-G187-H187-P187</f>
        <v>0</v>
      </c>
    </row>
    <row r="188" spans="2:18" ht="15.6" hidden="1" outlineLevel="2" x14ac:dyDescent="0.3">
      <c r="B188" s="909"/>
      <c r="C188" s="908" t="s">
        <v>806</v>
      </c>
      <c r="D188" s="897" t="s">
        <v>807</v>
      </c>
      <c r="E188" s="883">
        <f t="shared" si="54"/>
        <v>0</v>
      </c>
      <c r="F188" s="888"/>
      <c r="G188" s="894"/>
      <c r="H188" s="889"/>
      <c r="I188" s="894"/>
      <c r="J188" s="881"/>
      <c r="K188" s="881"/>
      <c r="L188" s="881"/>
      <c r="M188" s="881"/>
      <c r="N188" s="861" t="s">
        <v>43</v>
      </c>
      <c r="O188" s="872">
        <f>E188-G188-H188-I188</f>
        <v>0</v>
      </c>
      <c r="Q188" s="872">
        <f>G188+H188+P188</f>
        <v>0</v>
      </c>
      <c r="R188" s="873">
        <f>E188-G188-H188-P188</f>
        <v>0</v>
      </c>
    </row>
    <row r="189" spans="2:18" ht="15" hidden="1" customHeight="1" outlineLevel="2" x14ac:dyDescent="0.3">
      <c r="B189" s="909"/>
      <c r="C189" s="924" t="s">
        <v>808</v>
      </c>
      <c r="D189" s="897" t="s">
        <v>809</v>
      </c>
      <c r="E189" s="883">
        <f t="shared" si="54"/>
        <v>0</v>
      </c>
      <c r="F189" s="888"/>
      <c r="G189" s="894"/>
      <c r="H189" s="889"/>
      <c r="I189" s="894"/>
      <c r="J189" s="881"/>
      <c r="K189" s="881"/>
      <c r="L189" s="881"/>
      <c r="M189" s="881"/>
      <c r="N189" s="861" t="s">
        <v>43</v>
      </c>
      <c r="O189" s="872">
        <f>E189-G189-H189-I189</f>
        <v>0</v>
      </c>
      <c r="Q189" s="872">
        <f>G189+H189+P189</f>
        <v>0</v>
      </c>
      <c r="R189" s="873">
        <f>E189-G189-H189-P189</f>
        <v>0</v>
      </c>
    </row>
    <row r="190" spans="2:18" ht="15.6" hidden="1" outlineLevel="2" x14ac:dyDescent="0.3">
      <c r="B190" s="909"/>
      <c r="C190" s="924" t="s">
        <v>810</v>
      </c>
      <c r="D190" s="897" t="s">
        <v>811</v>
      </c>
      <c r="E190" s="883">
        <f t="shared" si="54"/>
        <v>0</v>
      </c>
      <c r="F190" s="888"/>
      <c r="G190" s="894"/>
      <c r="H190" s="889"/>
      <c r="I190" s="894"/>
      <c r="J190" s="881"/>
      <c r="K190" s="881"/>
      <c r="L190" s="881"/>
      <c r="M190" s="881"/>
      <c r="N190" s="861" t="s">
        <v>43</v>
      </c>
      <c r="O190" s="872">
        <f>E190-G190-H190-I190</f>
        <v>0</v>
      </c>
      <c r="Q190" s="872">
        <f>G190+H190+P190</f>
        <v>0</v>
      </c>
      <c r="R190" s="873">
        <f>E190-G190-H190-P190</f>
        <v>0</v>
      </c>
    </row>
    <row r="191" spans="2:18" ht="16.5" hidden="1" customHeight="1" collapsed="1" x14ac:dyDescent="0.3">
      <c r="B191" s="1358" t="s">
        <v>1290</v>
      </c>
      <c r="C191" s="1359"/>
      <c r="D191" s="854" t="s">
        <v>959</v>
      </c>
      <c r="E191" s="883">
        <f t="shared" si="54"/>
        <v>0</v>
      </c>
      <c r="F191" s="902">
        <f>F192</f>
        <v>0</v>
      </c>
      <c r="G191" s="884">
        <f>G192</f>
        <v>0</v>
      </c>
      <c r="H191" s="884">
        <f>H192</f>
        <v>0</v>
      </c>
      <c r="I191" s="884">
        <f>I192</f>
        <v>0</v>
      </c>
      <c r="J191" s="884">
        <f>J192</f>
        <v>0</v>
      </c>
      <c r="K191" s="921"/>
      <c r="L191" s="921"/>
      <c r="M191" s="921"/>
      <c r="N191" s="906"/>
    </row>
    <row r="192" spans="2:18" ht="15" hidden="1" customHeight="1" outlineLevel="1" x14ac:dyDescent="0.3">
      <c r="B192" s="1373" t="s">
        <v>812</v>
      </c>
      <c r="C192" s="1374"/>
      <c r="D192" s="854" t="s">
        <v>727</v>
      </c>
      <c r="E192" s="883">
        <f t="shared" si="54"/>
        <v>0</v>
      </c>
      <c r="F192" s="887">
        <f>SUM(F193:F202)</f>
        <v>0</v>
      </c>
      <c r="G192" s="880">
        <f>SUM(G193:G202)</f>
        <v>0</v>
      </c>
      <c r="H192" s="892">
        <v>0</v>
      </c>
      <c r="I192" s="880">
        <f>SUM(I193:I202)</f>
        <v>0</v>
      </c>
      <c r="J192" s="880">
        <f>SUM(J193:J202)</f>
        <v>0</v>
      </c>
      <c r="K192" s="893">
        <f t="shared" ref="K192:M192" si="71">SUM(K193:K202)</f>
        <v>0</v>
      </c>
      <c r="L192" s="893">
        <f t="shared" si="71"/>
        <v>0</v>
      </c>
      <c r="M192" s="893">
        <f t="shared" si="71"/>
        <v>0</v>
      </c>
      <c r="N192" s="861" t="s">
        <v>43</v>
      </c>
      <c r="O192" s="872">
        <f t="shared" ref="O192:O202" si="72">E192-G192-H192-I192</f>
        <v>0</v>
      </c>
      <c r="Q192" s="872">
        <f t="shared" ref="Q192:Q202" si="73">G192+H192+P192</f>
        <v>0</v>
      </c>
      <c r="R192" s="873">
        <f t="shared" ref="R192:R202" si="74">E192-G192-H192-P192</f>
        <v>0</v>
      </c>
    </row>
    <row r="193" spans="2:18" ht="15" hidden="1" customHeight="1" outlineLevel="2" x14ac:dyDescent="0.3">
      <c r="B193" s="866"/>
      <c r="C193" s="896" t="s">
        <v>813</v>
      </c>
      <c r="D193" s="897" t="s">
        <v>814</v>
      </c>
      <c r="E193" s="883">
        <f t="shared" si="54"/>
        <v>0</v>
      </c>
      <c r="F193" s="888"/>
      <c r="G193" s="894"/>
      <c r="H193" s="889"/>
      <c r="I193" s="894"/>
      <c r="J193" s="881"/>
      <c r="K193" s="881"/>
      <c r="L193" s="881"/>
      <c r="M193" s="881"/>
      <c r="N193" s="861" t="s">
        <v>43</v>
      </c>
      <c r="O193" s="872">
        <f t="shared" si="72"/>
        <v>0</v>
      </c>
      <c r="Q193" s="872">
        <f t="shared" si="73"/>
        <v>0</v>
      </c>
      <c r="R193" s="873">
        <f t="shared" si="74"/>
        <v>0</v>
      </c>
    </row>
    <row r="194" spans="2:18" ht="15.6" hidden="1" outlineLevel="2" x14ac:dyDescent="0.3">
      <c r="B194" s="866"/>
      <c r="C194" s="896" t="s">
        <v>815</v>
      </c>
      <c r="D194" s="897" t="s">
        <v>816</v>
      </c>
      <c r="E194" s="883">
        <f t="shared" si="54"/>
        <v>0</v>
      </c>
      <c r="F194" s="888"/>
      <c r="G194" s="894"/>
      <c r="H194" s="889"/>
      <c r="I194" s="894"/>
      <c r="J194" s="881"/>
      <c r="K194" s="881"/>
      <c r="L194" s="881"/>
      <c r="M194" s="881"/>
      <c r="N194" s="861" t="s">
        <v>43</v>
      </c>
      <c r="O194" s="872">
        <f t="shared" si="72"/>
        <v>0</v>
      </c>
      <c r="Q194" s="872">
        <f t="shared" si="73"/>
        <v>0</v>
      </c>
      <c r="R194" s="873">
        <f t="shared" si="74"/>
        <v>0</v>
      </c>
    </row>
    <row r="195" spans="2:18" ht="15.6" hidden="1" outlineLevel="2" x14ac:dyDescent="0.3">
      <c r="B195" s="866"/>
      <c r="C195" s="896" t="s">
        <v>817</v>
      </c>
      <c r="D195" s="897" t="s">
        <v>818</v>
      </c>
      <c r="E195" s="883">
        <f t="shared" si="54"/>
        <v>0</v>
      </c>
      <c r="F195" s="888"/>
      <c r="G195" s="894"/>
      <c r="H195" s="889"/>
      <c r="I195" s="894"/>
      <c r="J195" s="881"/>
      <c r="K195" s="881"/>
      <c r="L195" s="881"/>
      <c r="M195" s="881"/>
      <c r="N195" s="861" t="s">
        <v>43</v>
      </c>
      <c r="O195" s="872">
        <f t="shared" si="72"/>
        <v>0</v>
      </c>
      <c r="Q195" s="872">
        <f t="shared" si="73"/>
        <v>0</v>
      </c>
      <c r="R195" s="873">
        <f t="shared" si="74"/>
        <v>0</v>
      </c>
    </row>
    <row r="196" spans="2:18" ht="15.6" hidden="1" outlineLevel="2" x14ac:dyDescent="0.3">
      <c r="B196" s="866"/>
      <c r="C196" s="896" t="s">
        <v>819</v>
      </c>
      <c r="D196" s="897" t="s">
        <v>820</v>
      </c>
      <c r="E196" s="883">
        <f t="shared" si="54"/>
        <v>0</v>
      </c>
      <c r="F196" s="888"/>
      <c r="G196" s="894"/>
      <c r="H196" s="889"/>
      <c r="I196" s="894"/>
      <c r="J196" s="881"/>
      <c r="K196" s="881"/>
      <c r="L196" s="881"/>
      <c r="M196" s="881"/>
      <c r="N196" s="861" t="s">
        <v>43</v>
      </c>
      <c r="O196" s="872">
        <f t="shared" si="72"/>
        <v>0</v>
      </c>
      <c r="Q196" s="872">
        <f t="shared" si="73"/>
        <v>0</v>
      </c>
      <c r="R196" s="873">
        <f t="shared" si="74"/>
        <v>0</v>
      </c>
    </row>
    <row r="197" spans="2:18" ht="15" hidden="1" customHeight="1" outlineLevel="2" x14ac:dyDescent="0.3">
      <c r="B197" s="866"/>
      <c r="C197" s="896" t="s">
        <v>821</v>
      </c>
      <c r="D197" s="897" t="s">
        <v>822</v>
      </c>
      <c r="E197" s="883">
        <f t="shared" si="54"/>
        <v>0</v>
      </c>
      <c r="F197" s="888"/>
      <c r="G197" s="894"/>
      <c r="H197" s="889"/>
      <c r="I197" s="894"/>
      <c r="J197" s="881"/>
      <c r="K197" s="881"/>
      <c r="L197" s="881"/>
      <c r="M197" s="881"/>
      <c r="N197" s="861"/>
      <c r="O197" s="872">
        <f t="shared" si="72"/>
        <v>0</v>
      </c>
      <c r="Q197" s="872">
        <f t="shared" si="73"/>
        <v>0</v>
      </c>
      <c r="R197" s="873">
        <f t="shared" si="74"/>
        <v>0</v>
      </c>
    </row>
    <row r="198" spans="2:18" ht="15.6" hidden="1" outlineLevel="2" x14ac:dyDescent="0.3">
      <c r="B198" s="901"/>
      <c r="C198" s="896" t="s">
        <v>823</v>
      </c>
      <c r="D198" s="897" t="s">
        <v>824</v>
      </c>
      <c r="E198" s="883">
        <f t="shared" si="54"/>
        <v>0</v>
      </c>
      <c r="F198" s="888"/>
      <c r="G198" s="894"/>
      <c r="H198" s="889"/>
      <c r="I198" s="894"/>
      <c r="J198" s="881"/>
      <c r="K198" s="881"/>
      <c r="L198" s="881"/>
      <c r="M198" s="881"/>
      <c r="N198" s="861" t="s">
        <v>43</v>
      </c>
      <c r="O198" s="872">
        <f t="shared" si="72"/>
        <v>0</v>
      </c>
      <c r="Q198" s="872">
        <f t="shared" si="73"/>
        <v>0</v>
      </c>
      <c r="R198" s="873">
        <f t="shared" si="74"/>
        <v>0</v>
      </c>
    </row>
    <row r="199" spans="2:18" ht="15.6" hidden="1" outlineLevel="2" x14ac:dyDescent="0.3">
      <c r="B199" s="901"/>
      <c r="C199" s="896" t="s">
        <v>825</v>
      </c>
      <c r="D199" s="897" t="s">
        <v>826</v>
      </c>
      <c r="E199" s="883">
        <f t="shared" si="54"/>
        <v>0</v>
      </c>
      <c r="F199" s="888"/>
      <c r="G199" s="894"/>
      <c r="H199" s="889"/>
      <c r="I199" s="894"/>
      <c r="J199" s="881"/>
      <c r="K199" s="881"/>
      <c r="L199" s="881"/>
      <c r="M199" s="881"/>
      <c r="N199" s="861" t="s">
        <v>43</v>
      </c>
      <c r="O199" s="872">
        <f t="shared" si="72"/>
        <v>0</v>
      </c>
      <c r="Q199" s="872">
        <f t="shared" si="73"/>
        <v>0</v>
      </c>
      <c r="R199" s="873">
        <f t="shared" si="74"/>
        <v>0</v>
      </c>
    </row>
    <row r="200" spans="2:18" ht="15.6" hidden="1" outlineLevel="2" x14ac:dyDescent="0.3">
      <c r="B200" s="901"/>
      <c r="C200" s="908" t="s">
        <v>827</v>
      </c>
      <c r="D200" s="897" t="s">
        <v>828</v>
      </c>
      <c r="E200" s="883">
        <f t="shared" si="54"/>
        <v>0</v>
      </c>
      <c r="F200" s="888"/>
      <c r="G200" s="894"/>
      <c r="H200" s="889"/>
      <c r="I200" s="894"/>
      <c r="J200" s="881"/>
      <c r="K200" s="881"/>
      <c r="L200" s="881"/>
      <c r="M200" s="881"/>
      <c r="N200" s="861" t="s">
        <v>43</v>
      </c>
      <c r="O200" s="872">
        <f t="shared" si="72"/>
        <v>0</v>
      </c>
      <c r="Q200" s="872">
        <f t="shared" si="73"/>
        <v>0</v>
      </c>
      <c r="R200" s="873">
        <f t="shared" si="74"/>
        <v>0</v>
      </c>
    </row>
    <row r="201" spans="2:18" ht="15.6" hidden="1" outlineLevel="2" x14ac:dyDescent="0.3">
      <c r="B201" s="901"/>
      <c r="C201" s="908" t="s">
        <v>829</v>
      </c>
      <c r="D201" s="897" t="s">
        <v>830</v>
      </c>
      <c r="E201" s="883">
        <f t="shared" si="54"/>
        <v>0</v>
      </c>
      <c r="F201" s="888"/>
      <c r="G201" s="894"/>
      <c r="H201" s="889"/>
      <c r="I201" s="894"/>
      <c r="J201" s="881"/>
      <c r="K201" s="881"/>
      <c r="L201" s="881"/>
      <c r="M201" s="881"/>
      <c r="N201" s="861" t="s">
        <v>43</v>
      </c>
      <c r="O201" s="872">
        <f t="shared" si="72"/>
        <v>0</v>
      </c>
      <c r="Q201" s="872">
        <f t="shared" si="73"/>
        <v>0</v>
      </c>
      <c r="R201" s="873">
        <f t="shared" si="74"/>
        <v>0</v>
      </c>
    </row>
    <row r="202" spans="2:18" ht="15.6" hidden="1" outlineLevel="2" x14ac:dyDescent="0.3">
      <c r="B202" s="901"/>
      <c r="C202" s="908" t="s">
        <v>831</v>
      </c>
      <c r="D202" s="897" t="s">
        <v>832</v>
      </c>
      <c r="E202" s="883">
        <f t="shared" si="54"/>
        <v>0</v>
      </c>
      <c r="F202" s="888"/>
      <c r="G202" s="894"/>
      <c r="H202" s="889"/>
      <c r="I202" s="894"/>
      <c r="J202" s="881"/>
      <c r="K202" s="881"/>
      <c r="L202" s="881"/>
      <c r="M202" s="881"/>
      <c r="N202" s="861"/>
      <c r="O202" s="872">
        <f t="shared" si="72"/>
        <v>0</v>
      </c>
      <c r="Q202" s="872">
        <f t="shared" si="73"/>
        <v>0</v>
      </c>
      <c r="R202" s="873">
        <f t="shared" si="74"/>
        <v>0</v>
      </c>
    </row>
    <row r="203" spans="2:18" ht="51.75" hidden="1" customHeight="1" collapsed="1" x14ac:dyDescent="0.3">
      <c r="B203" s="1358" t="s">
        <v>1291</v>
      </c>
      <c r="C203" s="1359"/>
      <c r="D203" s="925">
        <v>56</v>
      </c>
      <c r="E203" s="883">
        <f t="shared" ref="E203:E264" si="75">SUM(G203:J203)</f>
        <v>0</v>
      </c>
      <c r="F203" s="902">
        <f>SUM(F204+F208)</f>
        <v>0</v>
      </c>
      <c r="G203" s="884">
        <f>SUM(G204+G208+G240)</f>
        <v>0</v>
      </c>
      <c r="H203" s="884">
        <f>SUM(H204+H208+H240)</f>
        <v>0</v>
      </c>
      <c r="I203" s="884">
        <f>SUM(I204+I208+I240)</f>
        <v>0</v>
      </c>
      <c r="J203" s="884">
        <f>SUM(J204+J208+J240)</f>
        <v>0</v>
      </c>
      <c r="K203" s="921"/>
      <c r="L203" s="921"/>
      <c r="M203" s="921"/>
      <c r="N203" s="906"/>
    </row>
    <row r="204" spans="2:18" ht="15" hidden="1" customHeight="1" outlineLevel="1" x14ac:dyDescent="0.3">
      <c r="B204" s="1375" t="s">
        <v>833</v>
      </c>
      <c r="C204" s="1376"/>
      <c r="D204" s="897" t="s">
        <v>834</v>
      </c>
      <c r="E204" s="883">
        <f t="shared" si="75"/>
        <v>0</v>
      </c>
      <c r="F204" s="887">
        <f>SUM(F205:F207)</f>
        <v>0</v>
      </c>
      <c r="G204" s="880">
        <f>SUM(G205:G207)</f>
        <v>0</v>
      </c>
      <c r="H204" s="892">
        <v>0</v>
      </c>
      <c r="I204" s="880">
        <f>SUM(I205:I207)</f>
        <v>0</v>
      </c>
      <c r="J204" s="880">
        <f>SUM(J205:J207)</f>
        <v>0</v>
      </c>
      <c r="K204" s="893">
        <f t="shared" ref="K204:M204" si="76">SUM(K205:K207)</f>
        <v>0</v>
      </c>
      <c r="L204" s="893">
        <f t="shared" si="76"/>
        <v>0</v>
      </c>
      <c r="M204" s="893">
        <f t="shared" si="76"/>
        <v>0</v>
      </c>
      <c r="N204" s="861" t="s">
        <v>43</v>
      </c>
      <c r="O204" s="872">
        <f t="shared" ref="O204:O235" si="77">E204-G204-H204-I204</f>
        <v>0</v>
      </c>
      <c r="Q204" s="872">
        <f t="shared" ref="Q204:Q235" si="78">G204+H204+P204</f>
        <v>0</v>
      </c>
      <c r="R204" s="873">
        <f t="shared" ref="R204:R235" si="79">E204-G204-H204-P204</f>
        <v>0</v>
      </c>
    </row>
    <row r="205" spans="2:18" ht="15" hidden="1" customHeight="1" outlineLevel="2" x14ac:dyDescent="0.3">
      <c r="B205" s="910"/>
      <c r="C205" s="926" t="s">
        <v>835</v>
      </c>
      <c r="D205" s="927" t="s">
        <v>836</v>
      </c>
      <c r="E205" s="883">
        <f t="shared" si="75"/>
        <v>0</v>
      </c>
      <c r="F205" s="888"/>
      <c r="G205" s="894"/>
      <c r="H205" s="889"/>
      <c r="I205" s="894"/>
      <c r="J205" s="881"/>
      <c r="K205" s="881"/>
      <c r="L205" s="881"/>
      <c r="M205" s="881"/>
      <c r="N205" s="861" t="s">
        <v>43</v>
      </c>
      <c r="O205" s="872">
        <f t="shared" si="77"/>
        <v>0</v>
      </c>
      <c r="Q205" s="872">
        <f t="shared" si="78"/>
        <v>0</v>
      </c>
      <c r="R205" s="873">
        <f t="shared" si="79"/>
        <v>0</v>
      </c>
    </row>
    <row r="206" spans="2:18" ht="15.6" hidden="1" outlineLevel="2" x14ac:dyDescent="0.3">
      <c r="B206" s="910"/>
      <c r="C206" s="926" t="s">
        <v>837</v>
      </c>
      <c r="D206" s="927" t="s">
        <v>838</v>
      </c>
      <c r="E206" s="883">
        <f t="shared" si="75"/>
        <v>0</v>
      </c>
      <c r="F206" s="888"/>
      <c r="G206" s="894"/>
      <c r="H206" s="889"/>
      <c r="I206" s="894"/>
      <c r="J206" s="881"/>
      <c r="K206" s="881"/>
      <c r="L206" s="881"/>
      <c r="M206" s="881"/>
      <c r="N206" s="861" t="s">
        <v>43</v>
      </c>
      <c r="O206" s="872">
        <f t="shared" si="77"/>
        <v>0</v>
      </c>
      <c r="Q206" s="872">
        <f t="shared" si="78"/>
        <v>0</v>
      </c>
      <c r="R206" s="873">
        <f t="shared" si="79"/>
        <v>0</v>
      </c>
    </row>
    <row r="207" spans="2:18" ht="15.6" hidden="1" outlineLevel="2" x14ac:dyDescent="0.3">
      <c r="B207" s="910"/>
      <c r="C207" s="926" t="s">
        <v>839</v>
      </c>
      <c r="D207" s="927" t="s">
        <v>840</v>
      </c>
      <c r="E207" s="883">
        <f t="shared" si="75"/>
        <v>0</v>
      </c>
      <c r="F207" s="888"/>
      <c r="G207" s="894"/>
      <c r="H207" s="889"/>
      <c r="I207" s="894"/>
      <c r="J207" s="881"/>
      <c r="K207" s="881"/>
      <c r="L207" s="881"/>
      <c r="M207" s="881"/>
      <c r="N207" s="861" t="s">
        <v>43</v>
      </c>
      <c r="O207" s="872">
        <f t="shared" si="77"/>
        <v>0</v>
      </c>
      <c r="Q207" s="872">
        <f t="shared" si="78"/>
        <v>0</v>
      </c>
      <c r="R207" s="873">
        <f t="shared" si="79"/>
        <v>0</v>
      </c>
    </row>
    <row r="208" spans="2:18" ht="15" hidden="1" customHeight="1" outlineLevel="1" collapsed="1" x14ac:dyDescent="0.3">
      <c r="B208" s="1368" t="s">
        <v>841</v>
      </c>
      <c r="C208" s="1369"/>
      <c r="D208" s="904" t="s">
        <v>842</v>
      </c>
      <c r="E208" s="883">
        <f t="shared" si="75"/>
        <v>0</v>
      </c>
      <c r="F208" s="887">
        <f>SUM(F209:F211)</f>
        <v>0</v>
      </c>
      <c r="G208" s="880">
        <f>SUM(G209:G211)</f>
        <v>0</v>
      </c>
      <c r="H208" s="892">
        <v>0</v>
      </c>
      <c r="I208" s="880">
        <f>SUM(I209:I211)</f>
        <v>0</v>
      </c>
      <c r="J208" s="880">
        <f>SUM(J209:J211)</f>
        <v>0</v>
      </c>
      <c r="K208" s="893">
        <f t="shared" ref="K208:M208" si="80">SUM(K209:K211)</f>
        <v>0</v>
      </c>
      <c r="L208" s="893">
        <f t="shared" si="80"/>
        <v>0</v>
      </c>
      <c r="M208" s="893">
        <f t="shared" si="80"/>
        <v>0</v>
      </c>
      <c r="N208" s="861" t="s">
        <v>43</v>
      </c>
      <c r="O208" s="872">
        <f t="shared" si="77"/>
        <v>0</v>
      </c>
      <c r="Q208" s="872">
        <f t="shared" si="78"/>
        <v>0</v>
      </c>
      <c r="R208" s="873">
        <f t="shared" si="79"/>
        <v>0</v>
      </c>
    </row>
    <row r="209" spans="2:18" ht="15" hidden="1" customHeight="1" outlineLevel="2" x14ac:dyDescent="0.3">
      <c r="B209" s="910"/>
      <c r="C209" s="926" t="s">
        <v>835</v>
      </c>
      <c r="D209" s="927" t="s">
        <v>843</v>
      </c>
      <c r="E209" s="883">
        <f t="shared" si="75"/>
        <v>0</v>
      </c>
      <c r="F209" s="888"/>
      <c r="G209" s="894"/>
      <c r="H209" s="889"/>
      <c r="I209" s="894"/>
      <c r="J209" s="881"/>
      <c r="K209" s="881"/>
      <c r="L209" s="881"/>
      <c r="M209" s="881"/>
      <c r="N209" s="861" t="s">
        <v>43</v>
      </c>
      <c r="O209" s="872">
        <f t="shared" si="77"/>
        <v>0</v>
      </c>
      <c r="Q209" s="872">
        <f t="shared" si="78"/>
        <v>0</v>
      </c>
      <c r="R209" s="873">
        <f t="shared" si="79"/>
        <v>0</v>
      </c>
    </row>
    <row r="210" spans="2:18" ht="15.6" hidden="1" outlineLevel="2" x14ac:dyDescent="0.3">
      <c r="B210" s="910"/>
      <c r="C210" s="926" t="s">
        <v>837</v>
      </c>
      <c r="D210" s="927" t="s">
        <v>844</v>
      </c>
      <c r="E210" s="883">
        <f t="shared" si="75"/>
        <v>0</v>
      </c>
      <c r="F210" s="887"/>
      <c r="G210" s="880"/>
      <c r="H210" s="889"/>
      <c r="I210" s="880"/>
      <c r="J210" s="880"/>
      <c r="K210" s="900"/>
      <c r="L210" s="900"/>
      <c r="M210" s="900"/>
      <c r="N210" s="861" t="s">
        <v>43</v>
      </c>
      <c r="O210" s="872">
        <f t="shared" si="77"/>
        <v>0</v>
      </c>
      <c r="Q210" s="872">
        <f t="shared" si="78"/>
        <v>0</v>
      </c>
      <c r="R210" s="873">
        <f t="shared" si="79"/>
        <v>0</v>
      </c>
    </row>
    <row r="211" spans="2:18" ht="15.6" hidden="1" outlineLevel="2" x14ac:dyDescent="0.3">
      <c r="B211" s="910"/>
      <c r="C211" s="926" t="s">
        <v>845</v>
      </c>
      <c r="D211" s="927" t="s">
        <v>846</v>
      </c>
      <c r="E211" s="883">
        <f t="shared" si="75"/>
        <v>0</v>
      </c>
      <c r="F211" s="888"/>
      <c r="G211" s="894"/>
      <c r="H211" s="889"/>
      <c r="I211" s="894"/>
      <c r="J211" s="881"/>
      <c r="K211" s="881"/>
      <c r="L211" s="881"/>
      <c r="M211" s="881"/>
      <c r="N211" s="861" t="s">
        <v>43</v>
      </c>
      <c r="O211" s="872">
        <f t="shared" si="77"/>
        <v>0</v>
      </c>
      <c r="Q211" s="872">
        <f t="shared" si="78"/>
        <v>0</v>
      </c>
      <c r="R211" s="873">
        <f t="shared" si="79"/>
        <v>0</v>
      </c>
    </row>
    <row r="212" spans="2:18" ht="15" hidden="1" customHeight="1" outlineLevel="1" collapsed="1" x14ac:dyDescent="0.3">
      <c r="B212" s="1368" t="s">
        <v>847</v>
      </c>
      <c r="C212" s="1369"/>
      <c r="D212" s="904" t="s">
        <v>848</v>
      </c>
      <c r="E212" s="883">
        <f t="shared" si="75"/>
        <v>0</v>
      </c>
      <c r="F212" s="887">
        <f>SUM(F213:F219)</f>
        <v>0</v>
      </c>
      <c r="G212" s="880">
        <f>SUM(G213:G219)</f>
        <v>0</v>
      </c>
      <c r="H212" s="892">
        <v>0</v>
      </c>
      <c r="I212" s="880">
        <f>SUM(I213:I219)</f>
        <v>0</v>
      </c>
      <c r="J212" s="880">
        <f>SUM(J213:J219)</f>
        <v>0</v>
      </c>
      <c r="K212" s="893">
        <f t="shared" ref="K212:M212" si="81">SUM(K213:K219)</f>
        <v>0</v>
      </c>
      <c r="L212" s="893">
        <f t="shared" si="81"/>
        <v>0</v>
      </c>
      <c r="M212" s="893">
        <f t="shared" si="81"/>
        <v>0</v>
      </c>
      <c r="N212" s="861" t="s">
        <v>43</v>
      </c>
      <c r="O212" s="872">
        <f t="shared" si="77"/>
        <v>0</v>
      </c>
      <c r="Q212" s="872">
        <f t="shared" si="78"/>
        <v>0</v>
      </c>
      <c r="R212" s="873">
        <f t="shared" si="79"/>
        <v>0</v>
      </c>
    </row>
    <row r="213" spans="2:18" ht="15" hidden="1" customHeight="1" outlineLevel="2" x14ac:dyDescent="0.3">
      <c r="B213" s="910"/>
      <c r="C213" s="926" t="s">
        <v>835</v>
      </c>
      <c r="D213" s="927" t="s">
        <v>849</v>
      </c>
      <c r="E213" s="883">
        <f t="shared" si="75"/>
        <v>0</v>
      </c>
      <c r="F213" s="888"/>
      <c r="G213" s="894"/>
      <c r="H213" s="889"/>
      <c r="I213" s="894"/>
      <c r="J213" s="881"/>
      <c r="K213" s="881"/>
      <c r="L213" s="881"/>
      <c r="M213" s="881"/>
      <c r="N213" s="861" t="s">
        <v>43</v>
      </c>
      <c r="O213" s="872">
        <f t="shared" si="77"/>
        <v>0</v>
      </c>
      <c r="Q213" s="872">
        <f t="shared" si="78"/>
        <v>0</v>
      </c>
      <c r="R213" s="873">
        <f t="shared" si="79"/>
        <v>0</v>
      </c>
    </row>
    <row r="214" spans="2:18" ht="15.6" hidden="1" outlineLevel="2" x14ac:dyDescent="0.3">
      <c r="B214" s="910"/>
      <c r="C214" s="926" t="s">
        <v>837</v>
      </c>
      <c r="D214" s="927" t="s">
        <v>850</v>
      </c>
      <c r="E214" s="883">
        <f t="shared" si="75"/>
        <v>0</v>
      </c>
      <c r="F214" s="888"/>
      <c r="G214" s="894"/>
      <c r="H214" s="889"/>
      <c r="I214" s="894"/>
      <c r="J214" s="881"/>
      <c r="K214" s="881"/>
      <c r="L214" s="881"/>
      <c r="M214" s="881"/>
      <c r="N214" s="861" t="s">
        <v>43</v>
      </c>
      <c r="O214" s="872">
        <f t="shared" si="77"/>
        <v>0</v>
      </c>
      <c r="Q214" s="872">
        <f t="shared" si="78"/>
        <v>0</v>
      </c>
      <c r="R214" s="873">
        <f t="shared" si="79"/>
        <v>0</v>
      </c>
    </row>
    <row r="215" spans="2:18" ht="15.6" hidden="1" outlineLevel="2" x14ac:dyDescent="0.3">
      <c r="B215" s="910"/>
      <c r="C215" s="926" t="s">
        <v>839</v>
      </c>
      <c r="D215" s="927" t="s">
        <v>851</v>
      </c>
      <c r="E215" s="883">
        <f t="shared" si="75"/>
        <v>0</v>
      </c>
      <c r="F215" s="888"/>
      <c r="G215" s="894"/>
      <c r="H215" s="889"/>
      <c r="I215" s="894"/>
      <c r="J215" s="881"/>
      <c r="K215" s="881"/>
      <c r="L215" s="881"/>
      <c r="M215" s="881"/>
      <c r="N215" s="861" t="s">
        <v>43</v>
      </c>
      <c r="O215" s="872">
        <f t="shared" si="77"/>
        <v>0</v>
      </c>
      <c r="Q215" s="872">
        <f t="shared" si="78"/>
        <v>0</v>
      </c>
      <c r="R215" s="873">
        <f t="shared" si="79"/>
        <v>0</v>
      </c>
    </row>
    <row r="216" spans="2:18" ht="15" hidden="1" customHeight="1" outlineLevel="2" x14ac:dyDescent="0.3">
      <c r="B216" s="1368" t="s">
        <v>2</v>
      </c>
      <c r="C216" s="1369"/>
      <c r="D216" s="904" t="s">
        <v>852</v>
      </c>
      <c r="E216" s="883">
        <f t="shared" si="75"/>
        <v>0</v>
      </c>
      <c r="F216" s="888"/>
      <c r="G216" s="894"/>
      <c r="H216" s="889"/>
      <c r="I216" s="894"/>
      <c r="J216" s="881"/>
      <c r="K216" s="881"/>
      <c r="L216" s="881"/>
      <c r="M216" s="881"/>
      <c r="N216" s="861" t="s">
        <v>43</v>
      </c>
      <c r="O216" s="872">
        <f t="shared" si="77"/>
        <v>0</v>
      </c>
      <c r="Q216" s="872">
        <f t="shared" si="78"/>
        <v>0</v>
      </c>
      <c r="R216" s="873">
        <f t="shared" si="79"/>
        <v>0</v>
      </c>
    </row>
    <row r="217" spans="2:18" ht="15" hidden="1" customHeight="1" outlineLevel="2" x14ac:dyDescent="0.3">
      <c r="B217" s="910"/>
      <c r="C217" s="926" t="s">
        <v>835</v>
      </c>
      <c r="D217" s="927" t="s">
        <v>853</v>
      </c>
      <c r="E217" s="883">
        <f t="shared" si="75"/>
        <v>0</v>
      </c>
      <c r="F217" s="888"/>
      <c r="G217" s="894"/>
      <c r="H217" s="889"/>
      <c r="I217" s="894"/>
      <c r="J217" s="881"/>
      <c r="K217" s="881"/>
      <c r="L217" s="881"/>
      <c r="M217" s="881"/>
      <c r="N217" s="861" t="s">
        <v>43</v>
      </c>
      <c r="O217" s="872">
        <f t="shared" si="77"/>
        <v>0</v>
      </c>
      <c r="Q217" s="872">
        <f t="shared" si="78"/>
        <v>0</v>
      </c>
      <c r="R217" s="873">
        <f t="shared" si="79"/>
        <v>0</v>
      </c>
    </row>
    <row r="218" spans="2:18" ht="15.6" hidden="1" outlineLevel="2" x14ac:dyDescent="0.3">
      <c r="B218" s="910"/>
      <c r="C218" s="926" t="s">
        <v>837</v>
      </c>
      <c r="D218" s="927" t="s">
        <v>854</v>
      </c>
      <c r="E218" s="883">
        <f t="shared" si="75"/>
        <v>0</v>
      </c>
      <c r="F218" s="888"/>
      <c r="G218" s="894"/>
      <c r="H218" s="889"/>
      <c r="I218" s="894"/>
      <c r="J218" s="881"/>
      <c r="K218" s="881"/>
      <c r="L218" s="881"/>
      <c r="M218" s="881"/>
      <c r="N218" s="861" t="s">
        <v>43</v>
      </c>
      <c r="O218" s="872">
        <f t="shared" si="77"/>
        <v>0</v>
      </c>
      <c r="Q218" s="872">
        <f t="shared" si="78"/>
        <v>0</v>
      </c>
      <c r="R218" s="873">
        <f t="shared" si="79"/>
        <v>0</v>
      </c>
    </row>
    <row r="219" spans="2:18" ht="15.6" hidden="1" outlineLevel="2" x14ac:dyDescent="0.3">
      <c r="B219" s="910"/>
      <c r="C219" s="926" t="s">
        <v>839</v>
      </c>
      <c r="D219" s="927" t="s">
        <v>855</v>
      </c>
      <c r="E219" s="883">
        <f t="shared" si="75"/>
        <v>0</v>
      </c>
      <c r="F219" s="888"/>
      <c r="G219" s="894"/>
      <c r="H219" s="889"/>
      <c r="I219" s="894"/>
      <c r="J219" s="881"/>
      <c r="K219" s="881"/>
      <c r="L219" s="881"/>
      <c r="M219" s="881"/>
      <c r="N219" s="861" t="s">
        <v>43</v>
      </c>
      <c r="O219" s="872">
        <f t="shared" si="77"/>
        <v>0</v>
      </c>
      <c r="Q219" s="872">
        <f t="shared" si="78"/>
        <v>0</v>
      </c>
      <c r="R219" s="873">
        <f t="shared" si="79"/>
        <v>0</v>
      </c>
    </row>
    <row r="220" spans="2:18" ht="15" hidden="1" customHeight="1" outlineLevel="1" collapsed="1" x14ac:dyDescent="0.3">
      <c r="B220" s="1368" t="s">
        <v>856</v>
      </c>
      <c r="C220" s="1369"/>
      <c r="D220" s="904" t="s">
        <v>857</v>
      </c>
      <c r="E220" s="883">
        <f t="shared" si="75"/>
        <v>0</v>
      </c>
      <c r="F220" s="887">
        <f>SUM(F221:F223)</f>
        <v>0</v>
      </c>
      <c r="G220" s="880">
        <f>SUM(G221:G223)</f>
        <v>0</v>
      </c>
      <c r="H220" s="892">
        <v>0</v>
      </c>
      <c r="I220" s="880">
        <f>SUM(I221:I223)</f>
        <v>0</v>
      </c>
      <c r="J220" s="880">
        <f>SUM(J221:J223)</f>
        <v>0</v>
      </c>
      <c r="K220" s="893">
        <f t="shared" ref="K220:M220" si="82">SUM(K221:K223)</f>
        <v>0</v>
      </c>
      <c r="L220" s="893">
        <f t="shared" si="82"/>
        <v>0</v>
      </c>
      <c r="M220" s="893">
        <f t="shared" si="82"/>
        <v>0</v>
      </c>
      <c r="N220" s="861" t="s">
        <v>43</v>
      </c>
      <c r="O220" s="872">
        <f t="shared" si="77"/>
        <v>0</v>
      </c>
      <c r="Q220" s="872">
        <f t="shared" si="78"/>
        <v>0</v>
      </c>
      <c r="R220" s="873">
        <f t="shared" si="79"/>
        <v>0</v>
      </c>
    </row>
    <row r="221" spans="2:18" ht="15" hidden="1" customHeight="1" outlineLevel="2" x14ac:dyDescent="0.3">
      <c r="B221" s="910"/>
      <c r="C221" s="926" t="s">
        <v>835</v>
      </c>
      <c r="D221" s="927" t="s">
        <v>858</v>
      </c>
      <c r="E221" s="883">
        <f t="shared" si="75"/>
        <v>0</v>
      </c>
      <c r="F221" s="888"/>
      <c r="G221" s="894"/>
      <c r="H221" s="889"/>
      <c r="I221" s="894"/>
      <c r="J221" s="881"/>
      <c r="K221" s="881"/>
      <c r="L221" s="881"/>
      <c r="M221" s="881"/>
      <c r="N221" s="861" t="s">
        <v>43</v>
      </c>
      <c r="O221" s="872">
        <f t="shared" si="77"/>
        <v>0</v>
      </c>
      <c r="Q221" s="872">
        <f t="shared" si="78"/>
        <v>0</v>
      </c>
      <c r="R221" s="873">
        <f t="shared" si="79"/>
        <v>0</v>
      </c>
    </row>
    <row r="222" spans="2:18" ht="15.6" hidden="1" outlineLevel="2" x14ac:dyDescent="0.3">
      <c r="B222" s="910"/>
      <c r="C222" s="926" t="s">
        <v>837</v>
      </c>
      <c r="D222" s="927" t="s">
        <v>859</v>
      </c>
      <c r="E222" s="883">
        <f t="shared" si="75"/>
        <v>0</v>
      </c>
      <c r="F222" s="888"/>
      <c r="G222" s="894"/>
      <c r="H222" s="889"/>
      <c r="I222" s="894"/>
      <c r="J222" s="881"/>
      <c r="K222" s="881"/>
      <c r="L222" s="881"/>
      <c r="M222" s="881"/>
      <c r="N222" s="861" t="s">
        <v>43</v>
      </c>
      <c r="O222" s="872">
        <f t="shared" si="77"/>
        <v>0</v>
      </c>
      <c r="Q222" s="872">
        <f t="shared" si="78"/>
        <v>0</v>
      </c>
      <c r="R222" s="873">
        <f t="shared" si="79"/>
        <v>0</v>
      </c>
    </row>
    <row r="223" spans="2:18" ht="15.6" hidden="1" outlineLevel="2" x14ac:dyDescent="0.3">
      <c r="B223" s="910"/>
      <c r="C223" s="926" t="s">
        <v>839</v>
      </c>
      <c r="D223" s="927" t="s">
        <v>860</v>
      </c>
      <c r="E223" s="883">
        <f t="shared" si="75"/>
        <v>0</v>
      </c>
      <c r="F223" s="888"/>
      <c r="G223" s="894"/>
      <c r="H223" s="889"/>
      <c r="I223" s="894"/>
      <c r="J223" s="881"/>
      <c r="K223" s="881"/>
      <c r="L223" s="881"/>
      <c r="M223" s="881"/>
      <c r="N223" s="861" t="s">
        <v>43</v>
      </c>
      <c r="O223" s="872">
        <f t="shared" si="77"/>
        <v>0</v>
      </c>
      <c r="Q223" s="872">
        <f t="shared" si="78"/>
        <v>0</v>
      </c>
      <c r="R223" s="873">
        <f t="shared" si="79"/>
        <v>0</v>
      </c>
    </row>
    <row r="224" spans="2:18" ht="15" hidden="1" customHeight="1" outlineLevel="1" collapsed="1" x14ac:dyDescent="0.3">
      <c r="B224" s="1368" t="s">
        <v>861</v>
      </c>
      <c r="C224" s="1369"/>
      <c r="D224" s="904" t="s">
        <v>862</v>
      </c>
      <c r="E224" s="883">
        <f t="shared" si="75"/>
        <v>0</v>
      </c>
      <c r="F224" s="887">
        <f>SUM(F225:F227)</f>
        <v>0</v>
      </c>
      <c r="G224" s="880">
        <f>SUM(G225:G227)</f>
        <v>0</v>
      </c>
      <c r="H224" s="892">
        <v>0</v>
      </c>
      <c r="I224" s="880">
        <f>SUM(I225:I227)</f>
        <v>0</v>
      </c>
      <c r="J224" s="880">
        <f>SUM(J225:J227)</f>
        <v>0</v>
      </c>
      <c r="K224" s="893">
        <f t="shared" ref="K224:M224" si="83">SUM(K225:K227)</f>
        <v>0</v>
      </c>
      <c r="L224" s="893">
        <f t="shared" si="83"/>
        <v>0</v>
      </c>
      <c r="M224" s="893">
        <f t="shared" si="83"/>
        <v>0</v>
      </c>
      <c r="N224" s="861" t="s">
        <v>43</v>
      </c>
      <c r="O224" s="872">
        <f t="shared" si="77"/>
        <v>0</v>
      </c>
      <c r="Q224" s="872">
        <f t="shared" si="78"/>
        <v>0</v>
      </c>
      <c r="R224" s="873">
        <f t="shared" si="79"/>
        <v>0</v>
      </c>
    </row>
    <row r="225" spans="2:18" ht="15" hidden="1" customHeight="1" outlineLevel="2" x14ac:dyDescent="0.3">
      <c r="B225" s="910"/>
      <c r="C225" s="926" t="s">
        <v>835</v>
      </c>
      <c r="D225" s="927" t="s">
        <v>863</v>
      </c>
      <c r="E225" s="883">
        <f t="shared" si="75"/>
        <v>0</v>
      </c>
      <c r="F225" s="888"/>
      <c r="G225" s="894"/>
      <c r="H225" s="889"/>
      <c r="I225" s="894"/>
      <c r="J225" s="881"/>
      <c r="K225" s="881"/>
      <c r="L225" s="881"/>
      <c r="M225" s="881"/>
      <c r="N225" s="861" t="s">
        <v>43</v>
      </c>
      <c r="O225" s="872">
        <f t="shared" si="77"/>
        <v>0</v>
      </c>
      <c r="Q225" s="872">
        <f t="shared" si="78"/>
        <v>0</v>
      </c>
      <c r="R225" s="873">
        <f t="shared" si="79"/>
        <v>0</v>
      </c>
    </row>
    <row r="226" spans="2:18" ht="15.6" hidden="1" outlineLevel="2" x14ac:dyDescent="0.3">
      <c r="B226" s="910"/>
      <c r="C226" s="926" t="s">
        <v>837</v>
      </c>
      <c r="D226" s="927" t="s">
        <v>864</v>
      </c>
      <c r="E226" s="883">
        <f t="shared" si="75"/>
        <v>0</v>
      </c>
      <c r="F226" s="888"/>
      <c r="G226" s="894"/>
      <c r="H226" s="889"/>
      <c r="I226" s="894"/>
      <c r="J226" s="881"/>
      <c r="K226" s="881"/>
      <c r="L226" s="881"/>
      <c r="M226" s="881"/>
      <c r="N226" s="861" t="s">
        <v>43</v>
      </c>
      <c r="O226" s="872">
        <f t="shared" si="77"/>
        <v>0</v>
      </c>
      <c r="Q226" s="872">
        <f t="shared" si="78"/>
        <v>0</v>
      </c>
      <c r="R226" s="873">
        <f t="shared" si="79"/>
        <v>0</v>
      </c>
    </row>
    <row r="227" spans="2:18" ht="15.6" hidden="1" outlineLevel="2" x14ac:dyDescent="0.3">
      <c r="B227" s="910"/>
      <c r="C227" s="926" t="s">
        <v>839</v>
      </c>
      <c r="D227" s="927" t="s">
        <v>865</v>
      </c>
      <c r="E227" s="883">
        <f t="shared" si="75"/>
        <v>0</v>
      </c>
      <c r="F227" s="888"/>
      <c r="G227" s="894"/>
      <c r="H227" s="889"/>
      <c r="I227" s="894"/>
      <c r="J227" s="881"/>
      <c r="K227" s="881"/>
      <c r="L227" s="881"/>
      <c r="M227" s="881"/>
      <c r="N227" s="861" t="s">
        <v>43</v>
      </c>
      <c r="O227" s="872">
        <f t="shared" si="77"/>
        <v>0</v>
      </c>
      <c r="Q227" s="872">
        <f t="shared" si="78"/>
        <v>0</v>
      </c>
      <c r="R227" s="873">
        <f t="shared" si="79"/>
        <v>0</v>
      </c>
    </row>
    <row r="228" spans="2:18" ht="15" hidden="1" customHeight="1" outlineLevel="1" collapsed="1" x14ac:dyDescent="0.3">
      <c r="B228" s="1368" t="s">
        <v>866</v>
      </c>
      <c r="C228" s="1369"/>
      <c r="D228" s="904" t="s">
        <v>867</v>
      </c>
      <c r="E228" s="883">
        <f t="shared" si="75"/>
        <v>0</v>
      </c>
      <c r="F228" s="887">
        <f>SUM(F229:F231)</f>
        <v>0</v>
      </c>
      <c r="G228" s="880">
        <f>SUM(G229:G231)</f>
        <v>0</v>
      </c>
      <c r="H228" s="892">
        <v>0</v>
      </c>
      <c r="I228" s="880">
        <f>SUM(I229:I231)</f>
        <v>0</v>
      </c>
      <c r="J228" s="880">
        <f>SUM(J229:J231)</f>
        <v>0</v>
      </c>
      <c r="K228" s="893">
        <f t="shared" ref="K228:M228" si="84">SUM(K229:K231)</f>
        <v>0</v>
      </c>
      <c r="L228" s="893">
        <f t="shared" si="84"/>
        <v>0</v>
      </c>
      <c r="M228" s="893">
        <f t="shared" si="84"/>
        <v>0</v>
      </c>
      <c r="N228" s="861" t="s">
        <v>43</v>
      </c>
      <c r="O228" s="872">
        <f t="shared" si="77"/>
        <v>0</v>
      </c>
      <c r="Q228" s="872">
        <f t="shared" si="78"/>
        <v>0</v>
      </c>
      <c r="R228" s="873">
        <f t="shared" si="79"/>
        <v>0</v>
      </c>
    </row>
    <row r="229" spans="2:18" ht="15" hidden="1" customHeight="1" outlineLevel="2" x14ac:dyDescent="0.3">
      <c r="B229" s="910"/>
      <c r="C229" s="926" t="s">
        <v>835</v>
      </c>
      <c r="D229" s="927" t="s">
        <v>868</v>
      </c>
      <c r="E229" s="883">
        <f t="shared" si="75"/>
        <v>0</v>
      </c>
      <c r="F229" s="888"/>
      <c r="G229" s="894"/>
      <c r="H229" s="889"/>
      <c r="I229" s="894"/>
      <c r="J229" s="881"/>
      <c r="K229" s="881"/>
      <c r="L229" s="881"/>
      <c r="M229" s="881"/>
      <c r="N229" s="861" t="s">
        <v>43</v>
      </c>
      <c r="O229" s="872">
        <f t="shared" si="77"/>
        <v>0</v>
      </c>
      <c r="Q229" s="872">
        <f t="shared" si="78"/>
        <v>0</v>
      </c>
      <c r="R229" s="873">
        <f t="shared" si="79"/>
        <v>0</v>
      </c>
    </row>
    <row r="230" spans="2:18" ht="15.6" hidden="1" outlineLevel="2" x14ac:dyDescent="0.3">
      <c r="B230" s="910"/>
      <c r="C230" s="926" t="s">
        <v>837</v>
      </c>
      <c r="D230" s="927" t="s">
        <v>869</v>
      </c>
      <c r="E230" s="883">
        <f t="shared" si="75"/>
        <v>0</v>
      </c>
      <c r="F230" s="888"/>
      <c r="G230" s="894"/>
      <c r="H230" s="889"/>
      <c r="I230" s="894"/>
      <c r="J230" s="881"/>
      <c r="K230" s="881"/>
      <c r="L230" s="881"/>
      <c r="M230" s="881"/>
      <c r="N230" s="861" t="s">
        <v>43</v>
      </c>
      <c r="O230" s="872">
        <f t="shared" si="77"/>
        <v>0</v>
      </c>
      <c r="Q230" s="872">
        <f t="shared" si="78"/>
        <v>0</v>
      </c>
      <c r="R230" s="873">
        <f t="shared" si="79"/>
        <v>0</v>
      </c>
    </row>
    <row r="231" spans="2:18" ht="15.6" hidden="1" outlineLevel="2" x14ac:dyDescent="0.3">
      <c r="B231" s="910"/>
      <c r="C231" s="926" t="s">
        <v>839</v>
      </c>
      <c r="D231" s="927" t="s">
        <v>870</v>
      </c>
      <c r="E231" s="883">
        <f t="shared" si="75"/>
        <v>0</v>
      </c>
      <c r="F231" s="888"/>
      <c r="G231" s="894"/>
      <c r="H231" s="889"/>
      <c r="I231" s="894"/>
      <c r="J231" s="881"/>
      <c r="K231" s="881"/>
      <c r="L231" s="881"/>
      <c r="M231" s="881"/>
      <c r="N231" s="861" t="s">
        <v>43</v>
      </c>
      <c r="O231" s="872">
        <f t="shared" si="77"/>
        <v>0</v>
      </c>
      <c r="Q231" s="872">
        <f t="shared" si="78"/>
        <v>0</v>
      </c>
      <c r="R231" s="873">
        <f t="shared" si="79"/>
        <v>0</v>
      </c>
    </row>
    <row r="232" spans="2:18" ht="15" hidden="1" customHeight="1" outlineLevel="1" collapsed="1" x14ac:dyDescent="0.3">
      <c r="B232" s="1371" t="s">
        <v>871</v>
      </c>
      <c r="C232" s="1372"/>
      <c r="D232" s="904" t="s">
        <v>872</v>
      </c>
      <c r="E232" s="883">
        <f t="shared" si="75"/>
        <v>0</v>
      </c>
      <c r="F232" s="887">
        <f>SUM(F233:F235)</f>
        <v>0</v>
      </c>
      <c r="G232" s="880">
        <f>SUM(G233:G235)</f>
        <v>0</v>
      </c>
      <c r="H232" s="892">
        <v>0</v>
      </c>
      <c r="I232" s="880">
        <f>SUM(I233:I235)</f>
        <v>0</v>
      </c>
      <c r="J232" s="880">
        <f>SUM(J233:J235)</f>
        <v>0</v>
      </c>
      <c r="K232" s="893">
        <f t="shared" ref="K232:M232" si="85">SUM(K233:K235)</f>
        <v>0</v>
      </c>
      <c r="L232" s="893">
        <f t="shared" si="85"/>
        <v>0</v>
      </c>
      <c r="M232" s="893">
        <f t="shared" si="85"/>
        <v>0</v>
      </c>
      <c r="N232" s="861" t="s">
        <v>43</v>
      </c>
      <c r="O232" s="872">
        <f t="shared" si="77"/>
        <v>0</v>
      </c>
      <c r="Q232" s="872">
        <f t="shared" si="78"/>
        <v>0</v>
      </c>
      <c r="R232" s="873">
        <f t="shared" si="79"/>
        <v>0</v>
      </c>
    </row>
    <row r="233" spans="2:18" ht="15" hidden="1" customHeight="1" outlineLevel="2" x14ac:dyDescent="0.3">
      <c r="B233" s="928"/>
      <c r="C233" s="926" t="s">
        <v>835</v>
      </c>
      <c r="D233" s="904" t="s">
        <v>873</v>
      </c>
      <c r="E233" s="883">
        <f t="shared" si="75"/>
        <v>0</v>
      </c>
      <c r="F233" s="888"/>
      <c r="G233" s="894"/>
      <c r="H233" s="889"/>
      <c r="I233" s="894"/>
      <c r="J233" s="881"/>
      <c r="K233" s="881"/>
      <c r="L233" s="881"/>
      <c r="M233" s="881"/>
      <c r="N233" s="861" t="s">
        <v>43</v>
      </c>
      <c r="O233" s="872">
        <f t="shared" si="77"/>
        <v>0</v>
      </c>
      <c r="Q233" s="872">
        <f t="shared" si="78"/>
        <v>0</v>
      </c>
      <c r="R233" s="873">
        <f t="shared" si="79"/>
        <v>0</v>
      </c>
    </row>
    <row r="234" spans="2:18" ht="15.6" hidden="1" outlineLevel="2" x14ac:dyDescent="0.3">
      <c r="B234" s="928"/>
      <c r="C234" s="926" t="s">
        <v>837</v>
      </c>
      <c r="D234" s="904" t="s">
        <v>874</v>
      </c>
      <c r="E234" s="883">
        <f t="shared" si="75"/>
        <v>0</v>
      </c>
      <c r="F234" s="888"/>
      <c r="G234" s="894"/>
      <c r="H234" s="889"/>
      <c r="I234" s="894"/>
      <c r="J234" s="881"/>
      <c r="K234" s="881"/>
      <c r="L234" s="881"/>
      <c r="M234" s="881"/>
      <c r="N234" s="861" t="s">
        <v>43</v>
      </c>
      <c r="O234" s="872">
        <f t="shared" si="77"/>
        <v>0</v>
      </c>
      <c r="Q234" s="872">
        <f t="shared" si="78"/>
        <v>0</v>
      </c>
      <c r="R234" s="873">
        <f t="shared" si="79"/>
        <v>0</v>
      </c>
    </row>
    <row r="235" spans="2:18" ht="15.6" hidden="1" outlineLevel="2" x14ac:dyDescent="0.3">
      <c r="B235" s="928"/>
      <c r="C235" s="926" t="s">
        <v>839</v>
      </c>
      <c r="D235" s="904" t="s">
        <v>875</v>
      </c>
      <c r="E235" s="883">
        <f t="shared" si="75"/>
        <v>0</v>
      </c>
      <c r="F235" s="888"/>
      <c r="G235" s="894"/>
      <c r="H235" s="889"/>
      <c r="I235" s="894"/>
      <c r="J235" s="881"/>
      <c r="K235" s="881"/>
      <c r="L235" s="881"/>
      <c r="M235" s="881"/>
      <c r="N235" s="861" t="s">
        <v>43</v>
      </c>
      <c r="O235" s="872">
        <f t="shared" si="77"/>
        <v>0</v>
      </c>
      <c r="Q235" s="872">
        <f t="shared" si="78"/>
        <v>0</v>
      </c>
      <c r="R235" s="873">
        <f t="shared" si="79"/>
        <v>0</v>
      </c>
    </row>
    <row r="236" spans="2:18" ht="15" hidden="1" customHeight="1" outlineLevel="1" collapsed="1" x14ac:dyDescent="0.3">
      <c r="B236" s="1371" t="s">
        <v>876</v>
      </c>
      <c r="C236" s="1372"/>
      <c r="D236" s="904" t="s">
        <v>877</v>
      </c>
      <c r="E236" s="883">
        <f t="shared" si="75"/>
        <v>0</v>
      </c>
      <c r="F236" s="887">
        <f>SUM(F237:F239)</f>
        <v>0</v>
      </c>
      <c r="G236" s="880">
        <f>SUM(G237:G239)</f>
        <v>0</v>
      </c>
      <c r="H236" s="892">
        <v>0</v>
      </c>
      <c r="I236" s="880">
        <f>SUM(I237:I239)</f>
        <v>0</v>
      </c>
      <c r="J236" s="880">
        <f>SUM(J237:J239)</f>
        <v>0</v>
      </c>
      <c r="K236" s="893">
        <f t="shared" ref="K236:M236" si="86">SUM(K237:K239)</f>
        <v>0</v>
      </c>
      <c r="L236" s="893">
        <f t="shared" si="86"/>
        <v>0</v>
      </c>
      <c r="M236" s="893">
        <f t="shared" si="86"/>
        <v>0</v>
      </c>
      <c r="N236" s="861" t="s">
        <v>43</v>
      </c>
      <c r="O236" s="872">
        <f t="shared" ref="O236:O267" si="87">E236-G236-H236-I236</f>
        <v>0</v>
      </c>
      <c r="Q236" s="872">
        <f t="shared" ref="Q236:Q267" si="88">G236+H236+P236</f>
        <v>0</v>
      </c>
      <c r="R236" s="873">
        <f t="shared" ref="R236:R267" si="89">E236-G236-H236-P236</f>
        <v>0</v>
      </c>
    </row>
    <row r="237" spans="2:18" ht="15" hidden="1" customHeight="1" outlineLevel="2" x14ac:dyDescent="0.3">
      <c r="B237" s="928"/>
      <c r="C237" s="926" t="s">
        <v>835</v>
      </c>
      <c r="D237" s="904" t="s">
        <v>878</v>
      </c>
      <c r="E237" s="883">
        <f t="shared" si="75"/>
        <v>0</v>
      </c>
      <c r="F237" s="888"/>
      <c r="G237" s="894"/>
      <c r="H237" s="889"/>
      <c r="I237" s="894"/>
      <c r="J237" s="881"/>
      <c r="K237" s="881"/>
      <c r="L237" s="881"/>
      <c r="M237" s="881"/>
      <c r="N237" s="861" t="s">
        <v>43</v>
      </c>
      <c r="O237" s="872">
        <f t="shared" si="87"/>
        <v>0</v>
      </c>
      <c r="Q237" s="872">
        <f t="shared" si="88"/>
        <v>0</v>
      </c>
      <c r="R237" s="873">
        <f t="shared" si="89"/>
        <v>0</v>
      </c>
    </row>
    <row r="238" spans="2:18" ht="15.6" hidden="1" outlineLevel="2" x14ac:dyDescent="0.3">
      <c r="B238" s="928"/>
      <c r="C238" s="926" t="s">
        <v>837</v>
      </c>
      <c r="D238" s="904" t="s">
        <v>879</v>
      </c>
      <c r="E238" s="883">
        <f t="shared" si="75"/>
        <v>0</v>
      </c>
      <c r="F238" s="888"/>
      <c r="G238" s="894"/>
      <c r="H238" s="889"/>
      <c r="I238" s="894"/>
      <c r="J238" s="881"/>
      <c r="K238" s="881"/>
      <c r="L238" s="881"/>
      <c r="M238" s="881"/>
      <c r="N238" s="861" t="s">
        <v>43</v>
      </c>
      <c r="O238" s="872">
        <f t="shared" si="87"/>
        <v>0</v>
      </c>
      <c r="Q238" s="872">
        <f t="shared" si="88"/>
        <v>0</v>
      </c>
      <c r="R238" s="873">
        <f t="shared" si="89"/>
        <v>0</v>
      </c>
    </row>
    <row r="239" spans="2:18" ht="15.6" hidden="1" outlineLevel="2" x14ac:dyDescent="0.3">
      <c r="B239" s="928"/>
      <c r="C239" s="926" t="s">
        <v>839</v>
      </c>
      <c r="D239" s="904" t="s">
        <v>880</v>
      </c>
      <c r="E239" s="883">
        <f t="shared" si="75"/>
        <v>0</v>
      </c>
      <c r="F239" s="888"/>
      <c r="G239" s="894"/>
      <c r="H239" s="889"/>
      <c r="I239" s="894"/>
      <c r="J239" s="881"/>
      <c r="K239" s="881"/>
      <c r="L239" s="881"/>
      <c r="M239" s="881"/>
      <c r="N239" s="861" t="s">
        <v>43</v>
      </c>
      <c r="O239" s="872">
        <f t="shared" si="87"/>
        <v>0</v>
      </c>
      <c r="Q239" s="872">
        <f t="shared" si="88"/>
        <v>0</v>
      </c>
      <c r="R239" s="873">
        <f t="shared" si="89"/>
        <v>0</v>
      </c>
    </row>
    <row r="240" spans="2:18" ht="15" hidden="1" customHeight="1" outlineLevel="1" collapsed="1" x14ac:dyDescent="0.3">
      <c r="B240" s="1368" t="s">
        <v>881</v>
      </c>
      <c r="C240" s="1369"/>
      <c r="D240" s="904" t="s">
        <v>882</v>
      </c>
      <c r="E240" s="883">
        <f t="shared" si="75"/>
        <v>0</v>
      </c>
      <c r="F240" s="887">
        <f>SUM(F241:F243)</f>
        <v>0</v>
      </c>
      <c r="G240" s="880">
        <f>SUM(G241:G243)</f>
        <v>0</v>
      </c>
      <c r="H240" s="892">
        <v>0</v>
      </c>
      <c r="I240" s="880">
        <f>SUM(I241:I243)</f>
        <v>0</v>
      </c>
      <c r="J240" s="880">
        <f>SUM(J241:J243)</f>
        <v>0</v>
      </c>
      <c r="K240" s="893">
        <f t="shared" ref="K240:M240" si="90">SUM(K241:K243)</f>
        <v>0</v>
      </c>
      <c r="L240" s="893">
        <f t="shared" si="90"/>
        <v>0</v>
      </c>
      <c r="M240" s="893">
        <f t="shared" si="90"/>
        <v>0</v>
      </c>
      <c r="N240" s="861" t="s">
        <v>43</v>
      </c>
      <c r="O240" s="872">
        <f t="shared" si="87"/>
        <v>0</v>
      </c>
      <c r="Q240" s="872">
        <f t="shared" si="88"/>
        <v>0</v>
      </c>
      <c r="R240" s="873">
        <f t="shared" si="89"/>
        <v>0</v>
      </c>
    </row>
    <row r="241" spans="2:18" ht="15" hidden="1" customHeight="1" outlineLevel="2" x14ac:dyDescent="0.3">
      <c r="B241" s="929"/>
      <c r="C241" s="926" t="s">
        <v>835</v>
      </c>
      <c r="D241" s="904" t="s">
        <v>883</v>
      </c>
      <c r="E241" s="883">
        <f t="shared" si="75"/>
        <v>0</v>
      </c>
      <c r="F241" s="888"/>
      <c r="G241" s="894">
        <v>0</v>
      </c>
      <c r="H241" s="889">
        <v>0</v>
      </c>
      <c r="I241" s="894">
        <v>0</v>
      </c>
      <c r="J241" s="881">
        <v>0</v>
      </c>
      <c r="K241" s="881"/>
      <c r="L241" s="881"/>
      <c r="M241" s="881"/>
      <c r="N241" s="861" t="s">
        <v>43</v>
      </c>
      <c r="O241" s="872">
        <f t="shared" si="87"/>
        <v>0</v>
      </c>
      <c r="Q241" s="872">
        <f t="shared" si="88"/>
        <v>0</v>
      </c>
      <c r="R241" s="873">
        <f t="shared" si="89"/>
        <v>0</v>
      </c>
    </row>
    <row r="242" spans="2:18" ht="15.6" hidden="1" outlineLevel="2" x14ac:dyDescent="0.3">
      <c r="B242" s="929"/>
      <c r="C242" s="926" t="s">
        <v>837</v>
      </c>
      <c r="D242" s="904" t="s">
        <v>884</v>
      </c>
      <c r="E242" s="883">
        <f t="shared" si="75"/>
        <v>0</v>
      </c>
      <c r="F242" s="888"/>
      <c r="G242" s="894">
        <v>0</v>
      </c>
      <c r="H242" s="889">
        <v>0</v>
      </c>
      <c r="I242" s="894">
        <v>0</v>
      </c>
      <c r="J242" s="881">
        <v>0</v>
      </c>
      <c r="K242" s="881"/>
      <c r="L242" s="881"/>
      <c r="M242" s="881"/>
      <c r="N242" s="861" t="s">
        <v>43</v>
      </c>
      <c r="O242" s="872">
        <f t="shared" si="87"/>
        <v>0</v>
      </c>
      <c r="Q242" s="872">
        <f t="shared" si="88"/>
        <v>0</v>
      </c>
      <c r="R242" s="873">
        <f t="shared" si="89"/>
        <v>0</v>
      </c>
    </row>
    <row r="243" spans="2:18" ht="15.6" hidden="1" outlineLevel="2" x14ac:dyDescent="0.3">
      <c r="B243" s="929"/>
      <c r="C243" s="926" t="s">
        <v>839</v>
      </c>
      <c r="D243" s="904" t="s">
        <v>885</v>
      </c>
      <c r="E243" s="883">
        <f t="shared" si="75"/>
        <v>0</v>
      </c>
      <c r="F243" s="888"/>
      <c r="G243" s="894"/>
      <c r="H243" s="889"/>
      <c r="I243" s="894"/>
      <c r="J243" s="881"/>
      <c r="K243" s="881"/>
      <c r="L243" s="881"/>
      <c r="M243" s="881"/>
      <c r="N243" s="861" t="s">
        <v>43</v>
      </c>
      <c r="O243" s="872">
        <f t="shared" si="87"/>
        <v>0</v>
      </c>
      <c r="Q243" s="872">
        <f t="shared" si="88"/>
        <v>0</v>
      </c>
      <c r="R243" s="873">
        <f t="shared" si="89"/>
        <v>0</v>
      </c>
    </row>
    <row r="244" spans="2:18" ht="15" hidden="1" customHeight="1" outlineLevel="1" collapsed="1" x14ac:dyDescent="0.3">
      <c r="B244" s="1368" t="s">
        <v>886</v>
      </c>
      <c r="C244" s="1369"/>
      <c r="D244" s="904" t="s">
        <v>887</v>
      </c>
      <c r="E244" s="883">
        <f t="shared" si="75"/>
        <v>0</v>
      </c>
      <c r="F244" s="887">
        <f>SUM(F245:F247)</f>
        <v>0</v>
      </c>
      <c r="G244" s="880">
        <f>SUM(G245:G247)</f>
        <v>0</v>
      </c>
      <c r="H244" s="892">
        <v>0</v>
      </c>
      <c r="I244" s="880">
        <f>SUM(I245:I247)</f>
        <v>0</v>
      </c>
      <c r="J244" s="880">
        <f>SUM(J245:J247)</f>
        <v>0</v>
      </c>
      <c r="K244" s="893">
        <f t="shared" ref="K244:M244" si="91">SUM(K245:K247)</f>
        <v>0</v>
      </c>
      <c r="L244" s="893">
        <f t="shared" si="91"/>
        <v>0</v>
      </c>
      <c r="M244" s="893">
        <f t="shared" si="91"/>
        <v>0</v>
      </c>
      <c r="N244" s="861" t="s">
        <v>43</v>
      </c>
      <c r="O244" s="872">
        <f t="shared" si="87"/>
        <v>0</v>
      </c>
      <c r="Q244" s="872">
        <f t="shared" si="88"/>
        <v>0</v>
      </c>
      <c r="R244" s="873">
        <f t="shared" si="89"/>
        <v>0</v>
      </c>
    </row>
    <row r="245" spans="2:18" ht="15.6" hidden="1" outlineLevel="2" x14ac:dyDescent="0.3">
      <c r="B245" s="929"/>
      <c r="C245" s="926" t="s">
        <v>835</v>
      </c>
      <c r="D245" s="904" t="s">
        <v>888</v>
      </c>
      <c r="E245" s="883">
        <f t="shared" si="75"/>
        <v>0</v>
      </c>
      <c r="F245" s="888"/>
      <c r="G245" s="894"/>
      <c r="H245" s="889"/>
      <c r="I245" s="894"/>
      <c r="J245" s="881"/>
      <c r="K245" s="881"/>
      <c r="L245" s="881"/>
      <c r="M245" s="881"/>
      <c r="N245" s="861" t="s">
        <v>43</v>
      </c>
      <c r="O245" s="872">
        <f t="shared" si="87"/>
        <v>0</v>
      </c>
      <c r="Q245" s="872">
        <f t="shared" si="88"/>
        <v>0</v>
      </c>
      <c r="R245" s="873">
        <f t="shared" si="89"/>
        <v>0</v>
      </c>
    </row>
    <row r="246" spans="2:18" ht="15.75" hidden="1" customHeight="1" outlineLevel="2" x14ac:dyDescent="0.3">
      <c r="B246" s="929"/>
      <c r="C246" s="926" t="s">
        <v>837</v>
      </c>
      <c r="D246" s="904" t="s">
        <v>889</v>
      </c>
      <c r="E246" s="883">
        <f t="shared" si="75"/>
        <v>0</v>
      </c>
      <c r="F246" s="888"/>
      <c r="G246" s="894"/>
      <c r="H246" s="889"/>
      <c r="I246" s="894"/>
      <c r="J246" s="881"/>
      <c r="K246" s="881"/>
      <c r="L246" s="881"/>
      <c r="M246" s="881"/>
      <c r="N246" s="861" t="s">
        <v>43</v>
      </c>
      <c r="O246" s="872">
        <f t="shared" si="87"/>
        <v>0</v>
      </c>
      <c r="Q246" s="872">
        <f t="shared" si="88"/>
        <v>0</v>
      </c>
      <c r="R246" s="873">
        <f t="shared" si="89"/>
        <v>0</v>
      </c>
    </row>
    <row r="247" spans="2:18" ht="15.6" hidden="1" outlineLevel="2" x14ac:dyDescent="0.3">
      <c r="B247" s="929"/>
      <c r="C247" s="926" t="s">
        <v>839</v>
      </c>
      <c r="D247" s="904" t="s">
        <v>890</v>
      </c>
      <c r="E247" s="883">
        <f t="shared" si="75"/>
        <v>0</v>
      </c>
      <c r="F247" s="888"/>
      <c r="G247" s="894"/>
      <c r="H247" s="889"/>
      <c r="I247" s="894"/>
      <c r="J247" s="881"/>
      <c r="K247" s="881"/>
      <c r="L247" s="881"/>
      <c r="M247" s="881"/>
      <c r="N247" s="861" t="s">
        <v>43</v>
      </c>
      <c r="O247" s="872">
        <f t="shared" si="87"/>
        <v>0</v>
      </c>
      <c r="Q247" s="872">
        <f t="shared" si="88"/>
        <v>0</v>
      </c>
      <c r="R247" s="873">
        <f t="shared" si="89"/>
        <v>0</v>
      </c>
    </row>
    <row r="248" spans="2:18" ht="28.5" hidden="1" customHeight="1" outlineLevel="1" collapsed="1" x14ac:dyDescent="0.3">
      <c r="B248" s="1368" t="s">
        <v>891</v>
      </c>
      <c r="C248" s="1369"/>
      <c r="D248" s="904" t="s">
        <v>892</v>
      </c>
      <c r="E248" s="883">
        <f t="shared" si="75"/>
        <v>0</v>
      </c>
      <c r="F248" s="887">
        <f>SUM(F249:F251)</f>
        <v>0</v>
      </c>
      <c r="G248" s="880">
        <f>SUM(G249:G251)</f>
        <v>0</v>
      </c>
      <c r="H248" s="892">
        <v>0</v>
      </c>
      <c r="I248" s="880">
        <f>SUM(I249:I251)</f>
        <v>0</v>
      </c>
      <c r="J248" s="880">
        <f>SUM(J249:J251)</f>
        <v>0</v>
      </c>
      <c r="K248" s="893">
        <f t="shared" ref="K248:M248" si="92">SUM(K249:K251)</f>
        <v>0</v>
      </c>
      <c r="L248" s="893">
        <f t="shared" si="92"/>
        <v>0</v>
      </c>
      <c r="M248" s="893">
        <f t="shared" si="92"/>
        <v>0</v>
      </c>
      <c r="N248" s="861" t="s">
        <v>43</v>
      </c>
      <c r="O248" s="872">
        <f t="shared" si="87"/>
        <v>0</v>
      </c>
      <c r="Q248" s="872">
        <f t="shared" si="88"/>
        <v>0</v>
      </c>
      <c r="R248" s="873">
        <f t="shared" si="89"/>
        <v>0</v>
      </c>
    </row>
    <row r="249" spans="2:18" ht="15.6" hidden="1" outlineLevel="2" x14ac:dyDescent="0.3">
      <c r="B249" s="929"/>
      <c r="C249" s="926" t="s">
        <v>835</v>
      </c>
      <c r="D249" s="904" t="s">
        <v>893</v>
      </c>
      <c r="E249" s="883">
        <f t="shared" si="75"/>
        <v>0</v>
      </c>
      <c r="F249" s="888"/>
      <c r="G249" s="894"/>
      <c r="H249" s="889"/>
      <c r="I249" s="894"/>
      <c r="J249" s="881"/>
      <c r="K249" s="881"/>
      <c r="L249" s="881"/>
      <c r="M249" s="881"/>
      <c r="N249" s="861" t="s">
        <v>43</v>
      </c>
      <c r="O249" s="872">
        <f t="shared" si="87"/>
        <v>0</v>
      </c>
      <c r="Q249" s="872">
        <f t="shared" si="88"/>
        <v>0</v>
      </c>
      <c r="R249" s="873">
        <f t="shared" si="89"/>
        <v>0</v>
      </c>
    </row>
    <row r="250" spans="2:18" ht="15.6" hidden="1" outlineLevel="2" x14ac:dyDescent="0.3">
      <c r="B250" s="929"/>
      <c r="C250" s="926" t="s">
        <v>837</v>
      </c>
      <c r="D250" s="904" t="s">
        <v>894</v>
      </c>
      <c r="E250" s="883">
        <f t="shared" si="75"/>
        <v>0</v>
      </c>
      <c r="F250" s="888"/>
      <c r="G250" s="894"/>
      <c r="H250" s="889"/>
      <c r="I250" s="894"/>
      <c r="J250" s="881"/>
      <c r="K250" s="881"/>
      <c r="L250" s="881"/>
      <c r="M250" s="881"/>
      <c r="N250" s="861" t="s">
        <v>43</v>
      </c>
      <c r="O250" s="872">
        <f t="shared" si="87"/>
        <v>0</v>
      </c>
      <c r="Q250" s="872">
        <f t="shared" si="88"/>
        <v>0</v>
      </c>
      <c r="R250" s="873">
        <f t="shared" si="89"/>
        <v>0</v>
      </c>
    </row>
    <row r="251" spans="2:18" ht="15.6" hidden="1" outlineLevel="2" x14ac:dyDescent="0.3">
      <c r="B251" s="929"/>
      <c r="C251" s="926" t="s">
        <v>839</v>
      </c>
      <c r="D251" s="904" t="s">
        <v>895</v>
      </c>
      <c r="E251" s="883">
        <f t="shared" si="75"/>
        <v>0</v>
      </c>
      <c r="F251" s="888"/>
      <c r="G251" s="894"/>
      <c r="H251" s="889"/>
      <c r="I251" s="894"/>
      <c r="J251" s="881"/>
      <c r="K251" s="881"/>
      <c r="L251" s="881"/>
      <c r="M251" s="881"/>
      <c r="N251" s="861" t="s">
        <v>43</v>
      </c>
      <c r="O251" s="872">
        <f t="shared" si="87"/>
        <v>0</v>
      </c>
      <c r="Q251" s="872">
        <f t="shared" si="88"/>
        <v>0</v>
      </c>
      <c r="R251" s="873">
        <f t="shared" si="89"/>
        <v>0</v>
      </c>
    </row>
    <row r="252" spans="2:18" ht="15" hidden="1" customHeight="1" outlineLevel="1" collapsed="1" x14ac:dyDescent="0.3">
      <c r="B252" s="1368" t="s">
        <v>896</v>
      </c>
      <c r="C252" s="1369"/>
      <c r="D252" s="904">
        <v>56.27</v>
      </c>
      <c r="E252" s="883">
        <f t="shared" si="75"/>
        <v>0</v>
      </c>
      <c r="F252" s="887">
        <f>SUM(F253:F255)</f>
        <v>0</v>
      </c>
      <c r="G252" s="880">
        <f>SUM(G253:G255)</f>
        <v>0</v>
      </c>
      <c r="H252" s="892">
        <v>0</v>
      </c>
      <c r="I252" s="880">
        <f>SUM(I253:I255)</f>
        <v>0</v>
      </c>
      <c r="J252" s="880">
        <f>SUM(J253:J255)</f>
        <v>0</v>
      </c>
      <c r="K252" s="893">
        <f t="shared" ref="K252:M252" si="93">SUM(K253:K255)</f>
        <v>0</v>
      </c>
      <c r="L252" s="893">
        <f t="shared" si="93"/>
        <v>0</v>
      </c>
      <c r="M252" s="893">
        <f t="shared" si="93"/>
        <v>0</v>
      </c>
      <c r="N252" s="861" t="s">
        <v>43</v>
      </c>
      <c r="O252" s="872">
        <f t="shared" si="87"/>
        <v>0</v>
      </c>
      <c r="Q252" s="872">
        <f t="shared" si="88"/>
        <v>0</v>
      </c>
      <c r="R252" s="873">
        <f t="shared" si="89"/>
        <v>0</v>
      </c>
    </row>
    <row r="253" spans="2:18" ht="15.6" hidden="1" outlineLevel="2" x14ac:dyDescent="0.3">
      <c r="B253" s="929"/>
      <c r="C253" s="926" t="s">
        <v>835</v>
      </c>
      <c r="D253" s="904" t="s">
        <v>897</v>
      </c>
      <c r="E253" s="883">
        <f t="shared" si="75"/>
        <v>0</v>
      </c>
      <c r="F253" s="888"/>
      <c r="G253" s="894"/>
      <c r="H253" s="889"/>
      <c r="I253" s="894"/>
      <c r="J253" s="881"/>
      <c r="K253" s="881"/>
      <c r="L253" s="881"/>
      <c r="M253" s="881"/>
      <c r="N253" s="861" t="s">
        <v>43</v>
      </c>
      <c r="O253" s="872">
        <f t="shared" si="87"/>
        <v>0</v>
      </c>
      <c r="Q253" s="872">
        <f t="shared" si="88"/>
        <v>0</v>
      </c>
      <c r="R253" s="873">
        <f t="shared" si="89"/>
        <v>0</v>
      </c>
    </row>
    <row r="254" spans="2:18" ht="15.6" hidden="1" outlineLevel="2" x14ac:dyDescent="0.3">
      <c r="B254" s="929"/>
      <c r="C254" s="926" t="s">
        <v>837</v>
      </c>
      <c r="D254" s="904" t="s">
        <v>898</v>
      </c>
      <c r="E254" s="883">
        <f t="shared" si="75"/>
        <v>0</v>
      </c>
      <c r="F254" s="888"/>
      <c r="G254" s="894"/>
      <c r="H254" s="889"/>
      <c r="I254" s="894"/>
      <c r="J254" s="881"/>
      <c r="K254" s="881"/>
      <c r="L254" s="881"/>
      <c r="M254" s="881"/>
      <c r="N254" s="861" t="s">
        <v>43</v>
      </c>
      <c r="O254" s="872">
        <f t="shared" si="87"/>
        <v>0</v>
      </c>
      <c r="Q254" s="872">
        <f t="shared" si="88"/>
        <v>0</v>
      </c>
      <c r="R254" s="873">
        <f t="shared" si="89"/>
        <v>0</v>
      </c>
    </row>
    <row r="255" spans="2:18" ht="15.75" hidden="1" customHeight="1" outlineLevel="2" x14ac:dyDescent="0.3">
      <c r="B255" s="929"/>
      <c r="C255" s="926" t="s">
        <v>839</v>
      </c>
      <c r="D255" s="904" t="s">
        <v>899</v>
      </c>
      <c r="E255" s="883">
        <f t="shared" si="75"/>
        <v>0</v>
      </c>
      <c r="F255" s="888"/>
      <c r="G255" s="894"/>
      <c r="H255" s="889"/>
      <c r="I255" s="894"/>
      <c r="J255" s="881"/>
      <c r="K255" s="881"/>
      <c r="L255" s="881"/>
      <c r="M255" s="881"/>
      <c r="N255" s="861" t="s">
        <v>43</v>
      </c>
      <c r="O255" s="872">
        <f t="shared" si="87"/>
        <v>0</v>
      </c>
      <c r="Q255" s="872">
        <f t="shared" si="88"/>
        <v>0</v>
      </c>
      <c r="R255" s="873">
        <f t="shared" si="89"/>
        <v>0</v>
      </c>
    </row>
    <row r="256" spans="2:18" ht="15" hidden="1" customHeight="1" outlineLevel="1" collapsed="1" x14ac:dyDescent="0.3">
      <c r="B256" s="1368" t="s">
        <v>900</v>
      </c>
      <c r="C256" s="1369"/>
      <c r="D256" s="904">
        <v>56.28</v>
      </c>
      <c r="E256" s="883">
        <f t="shared" si="75"/>
        <v>0</v>
      </c>
      <c r="F256" s="887">
        <f>SUM(F257:F259)</f>
        <v>0</v>
      </c>
      <c r="G256" s="880">
        <f>SUM(G257:G259)</f>
        <v>0</v>
      </c>
      <c r="H256" s="892">
        <v>0</v>
      </c>
      <c r="I256" s="880">
        <f>SUM(I257:I259)</f>
        <v>0</v>
      </c>
      <c r="J256" s="880">
        <f>SUM(J257:J259)</f>
        <v>0</v>
      </c>
      <c r="K256" s="893">
        <f t="shared" ref="K256:M256" si="94">SUM(K257:K259)</f>
        <v>0</v>
      </c>
      <c r="L256" s="893">
        <f t="shared" si="94"/>
        <v>0</v>
      </c>
      <c r="M256" s="893">
        <f t="shared" si="94"/>
        <v>0</v>
      </c>
      <c r="N256" s="861" t="s">
        <v>43</v>
      </c>
      <c r="O256" s="872">
        <f t="shared" si="87"/>
        <v>0</v>
      </c>
      <c r="Q256" s="872">
        <f t="shared" si="88"/>
        <v>0</v>
      </c>
      <c r="R256" s="873">
        <f t="shared" si="89"/>
        <v>0</v>
      </c>
    </row>
    <row r="257" spans="2:18" ht="15.6" hidden="1" outlineLevel="2" x14ac:dyDescent="0.3">
      <c r="B257" s="929"/>
      <c r="C257" s="926" t="s">
        <v>835</v>
      </c>
      <c r="D257" s="904" t="s">
        <v>901</v>
      </c>
      <c r="E257" s="883">
        <f t="shared" si="75"/>
        <v>0</v>
      </c>
      <c r="F257" s="888"/>
      <c r="G257" s="894"/>
      <c r="H257" s="889"/>
      <c r="I257" s="894"/>
      <c r="J257" s="881"/>
      <c r="K257" s="881"/>
      <c r="L257" s="881"/>
      <c r="M257" s="881"/>
      <c r="N257" s="861" t="s">
        <v>43</v>
      </c>
      <c r="O257" s="872">
        <f t="shared" si="87"/>
        <v>0</v>
      </c>
      <c r="Q257" s="872">
        <f t="shared" si="88"/>
        <v>0</v>
      </c>
      <c r="R257" s="873">
        <f t="shared" si="89"/>
        <v>0</v>
      </c>
    </row>
    <row r="258" spans="2:18" ht="15.6" hidden="1" outlineLevel="2" x14ac:dyDescent="0.3">
      <c r="B258" s="929"/>
      <c r="C258" s="926" t="s">
        <v>837</v>
      </c>
      <c r="D258" s="904" t="s">
        <v>902</v>
      </c>
      <c r="E258" s="883">
        <f t="shared" si="75"/>
        <v>0</v>
      </c>
      <c r="F258" s="888"/>
      <c r="G258" s="894"/>
      <c r="H258" s="889"/>
      <c r="I258" s="894"/>
      <c r="J258" s="881"/>
      <c r="K258" s="881"/>
      <c r="L258" s="881"/>
      <c r="M258" s="881"/>
      <c r="N258" s="861" t="s">
        <v>43</v>
      </c>
      <c r="O258" s="872">
        <f t="shared" si="87"/>
        <v>0</v>
      </c>
      <c r="Q258" s="872">
        <f t="shared" si="88"/>
        <v>0</v>
      </c>
      <c r="R258" s="873">
        <f t="shared" si="89"/>
        <v>0</v>
      </c>
    </row>
    <row r="259" spans="2:18" ht="15.6" hidden="1" outlineLevel="2" x14ac:dyDescent="0.3">
      <c r="B259" s="1115"/>
      <c r="C259" s="1116" t="s">
        <v>839</v>
      </c>
      <c r="D259" s="1108" t="s">
        <v>903</v>
      </c>
      <c r="E259" s="1097">
        <f t="shared" si="75"/>
        <v>0</v>
      </c>
      <c r="F259" s="1099"/>
      <c r="G259" s="1105"/>
      <c r="H259" s="1100"/>
      <c r="I259" s="1105"/>
      <c r="J259" s="1092"/>
      <c r="K259" s="1092"/>
      <c r="L259" s="1092"/>
      <c r="M259" s="1092"/>
      <c r="N259" s="861" t="s">
        <v>43</v>
      </c>
      <c r="O259" s="872">
        <f t="shared" si="87"/>
        <v>0</v>
      </c>
      <c r="Q259" s="872">
        <f t="shared" si="88"/>
        <v>0</v>
      </c>
      <c r="R259" s="873">
        <f t="shared" si="89"/>
        <v>0</v>
      </c>
    </row>
    <row r="260" spans="2:18" ht="15.6" collapsed="1" x14ac:dyDescent="0.3">
      <c r="B260" s="1370" t="s">
        <v>1292</v>
      </c>
      <c r="C260" s="1370"/>
      <c r="D260" s="854" t="s">
        <v>904</v>
      </c>
      <c r="E260" s="883">
        <f t="shared" si="75"/>
        <v>1064</v>
      </c>
      <c r="F260" s="887">
        <f t="shared" ref="F260:M260" si="95">SUM(F262,F268,F271)</f>
        <v>0</v>
      </c>
      <c r="G260" s="880">
        <f t="shared" si="95"/>
        <v>524</v>
      </c>
      <c r="H260" s="880">
        <f t="shared" si="95"/>
        <v>460</v>
      </c>
      <c r="I260" s="880">
        <f t="shared" si="95"/>
        <v>80</v>
      </c>
      <c r="J260" s="880">
        <f t="shared" si="95"/>
        <v>0</v>
      </c>
      <c r="K260" s="893">
        <f t="shared" si="95"/>
        <v>0</v>
      </c>
      <c r="L260" s="893">
        <f t="shared" si="95"/>
        <v>0</v>
      </c>
      <c r="M260" s="893">
        <f t="shared" si="95"/>
        <v>0</v>
      </c>
      <c r="N260" s="1077"/>
      <c r="O260" s="872">
        <f t="shared" si="87"/>
        <v>0</v>
      </c>
      <c r="Q260" s="872">
        <f t="shared" si="88"/>
        <v>984</v>
      </c>
      <c r="R260" s="873">
        <f t="shared" si="89"/>
        <v>80</v>
      </c>
    </row>
    <row r="261" spans="2:18" ht="15.75" customHeight="1" x14ac:dyDescent="0.3">
      <c r="B261" s="1363" t="s">
        <v>1293</v>
      </c>
      <c r="C261" s="1363"/>
      <c r="D261" s="854">
        <v>71</v>
      </c>
      <c r="E261" s="883">
        <f t="shared" si="75"/>
        <v>1064</v>
      </c>
      <c r="F261" s="887">
        <f t="shared" ref="F261:M261" si="96">SUM(F262,F267)</f>
        <v>0</v>
      </c>
      <c r="G261" s="880">
        <f t="shared" si="96"/>
        <v>524</v>
      </c>
      <c r="H261" s="880">
        <f t="shared" si="96"/>
        <v>460</v>
      </c>
      <c r="I261" s="880">
        <f t="shared" si="96"/>
        <v>80</v>
      </c>
      <c r="J261" s="880">
        <f t="shared" si="96"/>
        <v>0</v>
      </c>
      <c r="K261" s="893">
        <f t="shared" si="96"/>
        <v>0</v>
      </c>
      <c r="L261" s="893">
        <f t="shared" si="96"/>
        <v>0</v>
      </c>
      <c r="M261" s="893">
        <f t="shared" si="96"/>
        <v>0</v>
      </c>
      <c r="N261" s="1072"/>
      <c r="O261" s="872">
        <f t="shared" si="87"/>
        <v>0</v>
      </c>
      <c r="Q261" s="872">
        <f t="shared" si="88"/>
        <v>984</v>
      </c>
      <c r="R261" s="873">
        <f t="shared" si="89"/>
        <v>80</v>
      </c>
    </row>
    <row r="262" spans="2:18" ht="15.6" outlineLevel="1" x14ac:dyDescent="0.3">
      <c r="B262" s="1169" t="s">
        <v>906</v>
      </c>
      <c r="C262" s="908"/>
      <c r="D262" s="854" t="s">
        <v>907</v>
      </c>
      <c r="E262" s="883">
        <f>SUM(G262:J262)</f>
        <v>1064</v>
      </c>
      <c r="F262" s="887">
        <f t="shared" ref="F262:M262" si="97">SUM(F263:F266)</f>
        <v>0</v>
      </c>
      <c r="G262" s="880">
        <f t="shared" si="97"/>
        <v>524</v>
      </c>
      <c r="H262" s="880">
        <f t="shared" si="97"/>
        <v>460</v>
      </c>
      <c r="I262" s="880">
        <f t="shared" si="97"/>
        <v>80</v>
      </c>
      <c r="J262" s="880">
        <f t="shared" si="97"/>
        <v>0</v>
      </c>
      <c r="K262" s="893">
        <f t="shared" si="97"/>
        <v>0</v>
      </c>
      <c r="L262" s="893">
        <f t="shared" si="97"/>
        <v>0</v>
      </c>
      <c r="M262" s="893">
        <f t="shared" si="97"/>
        <v>0</v>
      </c>
      <c r="N262" s="1077" t="s">
        <v>43</v>
      </c>
      <c r="O262" s="872">
        <f t="shared" si="87"/>
        <v>0</v>
      </c>
      <c r="Q262" s="872">
        <f t="shared" si="88"/>
        <v>984</v>
      </c>
      <c r="R262" s="873">
        <f t="shared" si="89"/>
        <v>80</v>
      </c>
    </row>
    <row r="263" spans="2:18" ht="15.6" hidden="1" outlineLevel="2" x14ac:dyDescent="0.3">
      <c r="B263" s="1142"/>
      <c r="C263" s="1162" t="s">
        <v>908</v>
      </c>
      <c r="D263" s="1144" t="s">
        <v>909</v>
      </c>
      <c r="E263" s="1134">
        <f t="shared" si="75"/>
        <v>0</v>
      </c>
      <c r="F263" s="1137"/>
      <c r="G263" s="1137">
        <v>0</v>
      </c>
      <c r="H263" s="889">
        <v>0</v>
      </c>
      <c r="I263" s="1137">
        <v>0</v>
      </c>
      <c r="J263" s="1138">
        <v>0</v>
      </c>
      <c r="K263" s="1163">
        <v>0</v>
      </c>
      <c r="L263" s="1163">
        <v>0</v>
      </c>
      <c r="M263" s="1163">
        <v>0</v>
      </c>
      <c r="N263" s="861" t="s">
        <v>43</v>
      </c>
      <c r="O263" s="872">
        <f t="shared" si="87"/>
        <v>0</v>
      </c>
      <c r="Q263" s="872">
        <f t="shared" si="88"/>
        <v>0</v>
      </c>
      <c r="R263" s="873">
        <f t="shared" si="89"/>
        <v>0</v>
      </c>
    </row>
    <row r="264" spans="2:18" ht="15.6" hidden="1" outlineLevel="2" x14ac:dyDescent="0.3">
      <c r="B264" s="1117"/>
      <c r="C264" s="1106" t="s">
        <v>910</v>
      </c>
      <c r="D264" s="1104" t="s">
        <v>911</v>
      </c>
      <c r="E264" s="1097">
        <f t="shared" si="75"/>
        <v>0</v>
      </c>
      <c r="F264" s="1099"/>
      <c r="G264" s="1099">
        <v>0</v>
      </c>
      <c r="H264" s="1100">
        <v>0</v>
      </c>
      <c r="I264" s="1099">
        <v>0</v>
      </c>
      <c r="J264" s="1101">
        <v>0</v>
      </c>
      <c r="K264" s="1118">
        <v>0</v>
      </c>
      <c r="L264" s="1118">
        <v>0</v>
      </c>
      <c r="M264" s="1118">
        <v>0</v>
      </c>
      <c r="N264" s="861" t="s">
        <v>43</v>
      </c>
      <c r="O264" s="872">
        <f t="shared" si="87"/>
        <v>0</v>
      </c>
      <c r="Q264" s="872">
        <f t="shared" si="88"/>
        <v>0</v>
      </c>
      <c r="R264" s="873">
        <f t="shared" si="89"/>
        <v>0</v>
      </c>
    </row>
    <row r="265" spans="2:18" ht="15.6" outlineLevel="2" x14ac:dyDescent="0.3">
      <c r="B265" s="1169"/>
      <c r="C265" s="896" t="s">
        <v>912</v>
      </c>
      <c r="D265" s="897" t="s">
        <v>913</v>
      </c>
      <c r="E265" s="883">
        <f>SUM(G265:J265)</f>
        <v>841</v>
      </c>
      <c r="F265" s="888"/>
      <c r="G265" s="894">
        <f>' Investitii2022@ 2022 '!F16+' Investitii2022@ 2022 '!F17+' Investitii2022@ 2022 '!F18+' Investitii2022@ 2022 '!F19+' Investitii2022@ 2022 '!F22+' Investitii2022@ 2022 '!F23+' Investitii2022@ 2022 '!F24+' Investitii2022@ 2022 '!F26+' Investitii2022@ 2022 '!F33+' Investitii2022@ 2022 '!F34+' Investitii2022@ 2022 '!F35+' Investitii2022@ 2022 '!F36+' Investitii2022@ 2022 '!F37+' Investitii2022@ 2022 '!F38+' Investitii2022@ 2022 '!F39+' Investitii2022@ 2022 '!F40+' Investitii2022@ 2022 '!F41-' Investitii2022@ 2022 '!F17-' Investitii2022@ 2022 '!F19-' Investitii2022@ 2022 '!F18</f>
        <v>481</v>
      </c>
      <c r="H265" s="1167">
        <f>' Investitii2022@ 2022 '!F17+' Investitii2022@ 2022 '!F18+' Investitii2022@ 2022 '!F19</f>
        <v>360</v>
      </c>
      <c r="I265" s="460">
        <v>0</v>
      </c>
      <c r="J265" s="894">
        <v>0</v>
      </c>
      <c r="K265" s="893"/>
      <c r="L265" s="893"/>
      <c r="M265" s="893"/>
      <c r="N265" s="1077" t="s">
        <v>43</v>
      </c>
      <c r="O265" s="872">
        <f t="shared" si="87"/>
        <v>0</v>
      </c>
      <c r="P265" s="873">
        <f>302-G265-H265</f>
        <v>-539</v>
      </c>
      <c r="Q265" s="872">
        <f t="shared" si="88"/>
        <v>302</v>
      </c>
      <c r="R265" s="873">
        <f t="shared" si="89"/>
        <v>539</v>
      </c>
    </row>
    <row r="266" spans="2:18" ht="15.6" outlineLevel="2" x14ac:dyDescent="0.3">
      <c r="B266" s="1169"/>
      <c r="C266" s="896" t="s">
        <v>914</v>
      </c>
      <c r="D266" s="897" t="s">
        <v>915</v>
      </c>
      <c r="E266" s="883">
        <f>SUM(G266:J266)</f>
        <v>223</v>
      </c>
      <c r="F266" s="888"/>
      <c r="G266" s="894">
        <f>' Investitii2022@ 2022 '!F25+' Investitii2022@ 2022 '!F27+' Investitii2022@ 2022 '!F31+' Investitii2022@ 2022 '!F42+' Investitii2022@ 2022 '!F43+' Investitii2022@ 2022 '!F44</f>
        <v>43</v>
      </c>
      <c r="H266" s="1170">
        <f>' Investitii2022@ 2022 '!F28+' Investitii2022@ 2022 '!F29+' Investitii2022@ 2022 '!F20+' Investitii2022@ 2022 '!F21+' Investitii2022@ 2022 '!F32</f>
        <v>100</v>
      </c>
      <c r="I266" s="894">
        <f>' Investitii2022@ 2022 '!F30</f>
        <v>80</v>
      </c>
      <c r="J266" s="894">
        <v>0</v>
      </c>
      <c r="K266" s="893"/>
      <c r="L266" s="893"/>
      <c r="M266" s="893"/>
      <c r="N266" s="1077" t="s">
        <v>43</v>
      </c>
      <c r="O266" s="872">
        <f t="shared" si="87"/>
        <v>0</v>
      </c>
      <c r="P266" s="873">
        <f>127-G266-H266</f>
        <v>-16</v>
      </c>
      <c r="Q266" s="872">
        <f t="shared" si="88"/>
        <v>127</v>
      </c>
      <c r="R266" s="873">
        <f t="shared" si="89"/>
        <v>96</v>
      </c>
    </row>
    <row r="267" spans="2:18" ht="15.6" hidden="1" outlineLevel="1" x14ac:dyDescent="0.3">
      <c r="B267" s="1142" t="s">
        <v>916</v>
      </c>
      <c r="C267" s="1143"/>
      <c r="D267" s="1119" t="s">
        <v>917</v>
      </c>
      <c r="E267" s="1134">
        <f t="shared" ref="E267:E282" si="98">SUM(G267:J267)</f>
        <v>0</v>
      </c>
      <c r="F267" s="1137"/>
      <c r="G267" s="1145"/>
      <c r="H267" s="889"/>
      <c r="I267" s="1145"/>
      <c r="J267" s="1147"/>
      <c r="K267" s="1164"/>
      <c r="L267" s="1164"/>
      <c r="M267" s="1164"/>
      <c r="N267" s="861" t="s">
        <v>43</v>
      </c>
      <c r="O267" s="872">
        <f t="shared" si="87"/>
        <v>0</v>
      </c>
      <c r="Q267" s="872">
        <f t="shared" si="88"/>
        <v>0</v>
      </c>
      <c r="R267" s="873">
        <f t="shared" si="89"/>
        <v>0</v>
      </c>
    </row>
    <row r="268" spans="2:18" ht="16.5" hidden="1" customHeight="1" x14ac:dyDescent="0.3">
      <c r="B268" s="1358" t="s">
        <v>1294</v>
      </c>
      <c r="C268" s="1359"/>
      <c r="D268" s="854">
        <v>72</v>
      </c>
      <c r="E268" s="883">
        <f t="shared" si="98"/>
        <v>0</v>
      </c>
      <c r="F268" s="902">
        <f>F269</f>
        <v>0</v>
      </c>
      <c r="G268" s="884">
        <f t="shared" ref="G268:M269" si="99">G269</f>
        <v>0</v>
      </c>
      <c r="H268" s="911"/>
      <c r="I268" s="884">
        <f t="shared" si="99"/>
        <v>0</v>
      </c>
      <c r="J268" s="884">
        <f t="shared" si="99"/>
        <v>0</v>
      </c>
      <c r="K268" s="921"/>
      <c r="L268" s="921"/>
      <c r="M268" s="921"/>
      <c r="N268" s="906"/>
    </row>
    <row r="269" spans="2:18" ht="15.6" hidden="1" outlineLevel="1" x14ac:dyDescent="0.3">
      <c r="B269" s="866" t="s">
        <v>918</v>
      </c>
      <c r="C269" s="930"/>
      <c r="D269" s="854" t="s">
        <v>919</v>
      </c>
      <c r="E269" s="883">
        <f t="shared" si="98"/>
        <v>0</v>
      </c>
      <c r="F269" s="887">
        <f>F270</f>
        <v>0</v>
      </c>
      <c r="G269" s="880">
        <f t="shared" si="99"/>
        <v>0</v>
      </c>
      <c r="H269" s="892">
        <v>0</v>
      </c>
      <c r="I269" s="880">
        <f t="shared" si="99"/>
        <v>0</v>
      </c>
      <c r="J269" s="880">
        <f t="shared" si="99"/>
        <v>0</v>
      </c>
      <c r="K269" s="893">
        <f t="shared" si="99"/>
        <v>0</v>
      </c>
      <c r="L269" s="893">
        <f t="shared" si="99"/>
        <v>0</v>
      </c>
      <c r="M269" s="893">
        <f t="shared" si="99"/>
        <v>0</v>
      </c>
      <c r="N269" s="861" t="s">
        <v>43</v>
      </c>
      <c r="O269" s="872">
        <f>E269-G269-H269-I269</f>
        <v>0</v>
      </c>
      <c r="Q269" s="872">
        <f>G269+H269+P269</f>
        <v>0</v>
      </c>
      <c r="R269" s="873">
        <f>E269-G269-H269-P269</f>
        <v>0</v>
      </c>
    </row>
    <row r="270" spans="2:18" ht="15.6" hidden="1" outlineLevel="2" x14ac:dyDescent="0.3">
      <c r="B270" s="866"/>
      <c r="C270" s="896" t="s">
        <v>920</v>
      </c>
      <c r="D270" s="897" t="s">
        <v>921</v>
      </c>
      <c r="E270" s="883">
        <f t="shared" si="98"/>
        <v>0</v>
      </c>
      <c r="F270" s="888"/>
      <c r="G270" s="894"/>
      <c r="H270" s="889"/>
      <c r="I270" s="894"/>
      <c r="J270" s="881"/>
      <c r="K270" s="881"/>
      <c r="L270" s="881"/>
      <c r="M270" s="881"/>
      <c r="N270" s="861" t="s">
        <v>43</v>
      </c>
      <c r="O270" s="872">
        <f>E270-G270-H270-I270</f>
        <v>0</v>
      </c>
      <c r="Q270" s="872">
        <f>G270+H270+P270</f>
        <v>0</v>
      </c>
      <c r="R270" s="873">
        <f>E270-G270-H270-P270</f>
        <v>0</v>
      </c>
    </row>
    <row r="271" spans="2:18" ht="15.75" hidden="1" customHeight="1" collapsed="1" x14ac:dyDescent="0.3">
      <c r="B271" s="1358" t="s">
        <v>962</v>
      </c>
      <c r="C271" s="1359"/>
      <c r="D271" s="880">
        <v>75</v>
      </c>
      <c r="E271" s="883">
        <f t="shared" si="98"/>
        <v>0</v>
      </c>
      <c r="F271" s="902"/>
      <c r="G271" s="911"/>
      <c r="H271" s="911"/>
      <c r="I271" s="911"/>
      <c r="J271" s="931"/>
      <c r="K271" s="931"/>
      <c r="L271" s="931"/>
      <c r="M271" s="931"/>
      <c r="N271" s="917"/>
    </row>
    <row r="272" spans="2:18" ht="15.75" hidden="1" customHeight="1" x14ac:dyDescent="0.3">
      <c r="B272" s="1364" t="s">
        <v>1295</v>
      </c>
      <c r="C272" s="1365"/>
      <c r="D272" s="854" t="s">
        <v>947</v>
      </c>
      <c r="E272" s="883">
        <f t="shared" si="98"/>
        <v>0</v>
      </c>
      <c r="F272" s="887">
        <f>F273</f>
        <v>0</v>
      </c>
      <c r="G272" s="880">
        <f t="shared" ref="G272:J273" si="100">G273</f>
        <v>0</v>
      </c>
      <c r="H272" s="880">
        <f t="shared" si="100"/>
        <v>0</v>
      </c>
      <c r="I272" s="880">
        <f t="shared" si="100"/>
        <v>0</v>
      </c>
      <c r="J272" s="880">
        <f t="shared" si="100"/>
        <v>0</v>
      </c>
      <c r="K272" s="900"/>
      <c r="L272" s="900"/>
      <c r="M272" s="900"/>
      <c r="N272" s="906"/>
    </row>
    <row r="273" spans="2:18" ht="16.5" hidden="1" customHeight="1" x14ac:dyDescent="0.3">
      <c r="B273" s="1358" t="s">
        <v>1296</v>
      </c>
      <c r="C273" s="1359"/>
      <c r="D273" s="854" t="s">
        <v>951</v>
      </c>
      <c r="E273" s="883">
        <f t="shared" si="98"/>
        <v>0</v>
      </c>
      <c r="F273" s="902">
        <f>F274</f>
        <v>0</v>
      </c>
      <c r="G273" s="884">
        <f t="shared" si="100"/>
        <v>0</v>
      </c>
      <c r="H273" s="884">
        <f t="shared" si="100"/>
        <v>0</v>
      </c>
      <c r="I273" s="884">
        <f t="shared" si="100"/>
        <v>0</v>
      </c>
      <c r="J273" s="884">
        <f t="shared" si="100"/>
        <v>0</v>
      </c>
      <c r="K273" s="921"/>
      <c r="L273" s="921"/>
      <c r="M273" s="921"/>
      <c r="N273" s="906"/>
    </row>
    <row r="274" spans="2:18" ht="15" hidden="1" customHeight="1" outlineLevel="1" x14ac:dyDescent="0.3">
      <c r="B274" s="1366" t="s">
        <v>922</v>
      </c>
      <c r="C274" s="1367"/>
      <c r="D274" s="854" t="s">
        <v>923</v>
      </c>
      <c r="E274" s="883">
        <f t="shared" si="98"/>
        <v>0</v>
      </c>
      <c r="F274" s="888"/>
      <c r="G274" s="894"/>
      <c r="H274" s="889"/>
      <c r="I274" s="894"/>
      <c r="J274" s="881"/>
      <c r="K274" s="907"/>
      <c r="L274" s="907"/>
      <c r="M274" s="907"/>
      <c r="N274" s="861" t="s">
        <v>43</v>
      </c>
      <c r="O274" s="872">
        <f>E274-G274-H274-I274</f>
        <v>0</v>
      </c>
      <c r="Q274" s="872">
        <f>G274+H274+P274</f>
        <v>0</v>
      </c>
      <c r="R274" s="873">
        <f>E274-G274-H274-P274</f>
        <v>0</v>
      </c>
    </row>
    <row r="275" spans="2:18" ht="15.75" hidden="1" customHeight="1" collapsed="1" x14ac:dyDescent="0.3">
      <c r="B275" s="1358" t="s">
        <v>1297</v>
      </c>
      <c r="C275" s="1359"/>
      <c r="D275" s="854" t="s">
        <v>953</v>
      </c>
      <c r="E275" s="883">
        <f t="shared" si="98"/>
        <v>0</v>
      </c>
      <c r="F275" s="932" t="s">
        <v>43</v>
      </c>
      <c r="G275" s="933" t="s">
        <v>43</v>
      </c>
      <c r="H275" s="933"/>
      <c r="I275" s="915" t="s">
        <v>43</v>
      </c>
      <c r="J275" s="933" t="s">
        <v>43</v>
      </c>
      <c r="K275" s="933"/>
      <c r="L275" s="933"/>
      <c r="M275" s="933"/>
      <c r="N275" s="917" t="s">
        <v>43</v>
      </c>
    </row>
    <row r="276" spans="2:18" ht="27" hidden="1" customHeight="1" outlineLevel="1" x14ac:dyDescent="0.3">
      <c r="B276" s="1360" t="s">
        <v>924</v>
      </c>
      <c r="C276" s="1361"/>
      <c r="D276" s="854" t="s">
        <v>795</v>
      </c>
      <c r="E276" s="883">
        <f t="shared" si="98"/>
        <v>0</v>
      </c>
      <c r="F276" s="920" t="s">
        <v>43</v>
      </c>
      <c r="G276" s="895" t="s">
        <v>43</v>
      </c>
      <c r="H276" s="895" t="s">
        <v>43</v>
      </c>
      <c r="I276" s="904" t="s">
        <v>43</v>
      </c>
      <c r="J276" s="895" t="s">
        <v>43</v>
      </c>
      <c r="K276" s="934" t="s">
        <v>43</v>
      </c>
      <c r="L276" s="934" t="s">
        <v>43</v>
      </c>
      <c r="M276" s="934" t="s">
        <v>43</v>
      </c>
      <c r="N276" s="861" t="s">
        <v>43</v>
      </c>
      <c r="O276" s="872" t="s">
        <v>20</v>
      </c>
      <c r="Q276" s="872" t="e">
        <f>G276+H276+P276</f>
        <v>#VALUE!</v>
      </c>
      <c r="R276" s="873" t="e">
        <f>E276-G276-H276-P276</f>
        <v>#VALUE!</v>
      </c>
    </row>
    <row r="277" spans="2:18" ht="30" hidden="1" outlineLevel="2" x14ac:dyDescent="0.3">
      <c r="B277" s="866"/>
      <c r="C277" s="935" t="s">
        <v>925</v>
      </c>
      <c r="D277" s="854" t="s">
        <v>926</v>
      </c>
      <c r="E277" s="883">
        <f t="shared" si="98"/>
        <v>0</v>
      </c>
      <c r="F277" s="920" t="s">
        <v>43</v>
      </c>
      <c r="G277" s="895" t="s">
        <v>43</v>
      </c>
      <c r="H277" s="895" t="s">
        <v>43</v>
      </c>
      <c r="I277" s="904" t="s">
        <v>43</v>
      </c>
      <c r="J277" s="895" t="s">
        <v>43</v>
      </c>
      <c r="K277" s="895"/>
      <c r="L277" s="895"/>
      <c r="M277" s="895"/>
      <c r="N277" s="861" t="s">
        <v>43</v>
      </c>
      <c r="O277" s="872" t="s">
        <v>20</v>
      </c>
      <c r="Q277" s="872" t="e">
        <f>G277+H277+P277</f>
        <v>#VALUE!</v>
      </c>
      <c r="R277" s="873" t="e">
        <f>E277-G277-H277-P277</f>
        <v>#VALUE!</v>
      </c>
    </row>
    <row r="278" spans="2:18" ht="16.5" hidden="1" customHeight="1" collapsed="1" x14ac:dyDescent="0.3">
      <c r="B278" s="1358" t="s">
        <v>954</v>
      </c>
      <c r="C278" s="1359"/>
      <c r="D278" s="854" t="s">
        <v>955</v>
      </c>
      <c r="E278" s="883">
        <f t="shared" si="98"/>
        <v>0</v>
      </c>
      <c r="F278" s="902">
        <f>SUM(F279,F281)</f>
        <v>0</v>
      </c>
      <c r="G278" s="884">
        <f>SUM(G279,G281)</f>
        <v>0</v>
      </c>
      <c r="H278" s="911"/>
      <c r="I278" s="884">
        <f>SUM(I279,I281)</f>
        <v>0</v>
      </c>
      <c r="J278" s="884">
        <f>SUM(J279,J281)</f>
        <v>0</v>
      </c>
      <c r="K278" s="921"/>
      <c r="L278" s="921"/>
      <c r="M278" s="921"/>
      <c r="N278" s="906"/>
    </row>
    <row r="279" spans="2:18" ht="15.6" hidden="1" outlineLevel="1" x14ac:dyDescent="0.3">
      <c r="B279" s="866" t="s">
        <v>927</v>
      </c>
      <c r="C279" s="913"/>
      <c r="D279" s="854" t="s">
        <v>799</v>
      </c>
      <c r="E279" s="883">
        <f t="shared" si="98"/>
        <v>0</v>
      </c>
      <c r="F279" s="887">
        <f>F280</f>
        <v>0</v>
      </c>
      <c r="G279" s="880">
        <f>G280</f>
        <v>0</v>
      </c>
      <c r="H279" s="892">
        <v>0</v>
      </c>
      <c r="I279" s="880">
        <f>I280</f>
        <v>0</v>
      </c>
      <c r="J279" s="880">
        <f>J280</f>
        <v>0</v>
      </c>
      <c r="K279" s="893">
        <f t="shared" ref="K279:M279" si="101">K280</f>
        <v>0</v>
      </c>
      <c r="L279" s="893">
        <f t="shared" si="101"/>
        <v>0</v>
      </c>
      <c r="M279" s="893">
        <f t="shared" si="101"/>
        <v>0</v>
      </c>
      <c r="N279" s="853"/>
      <c r="O279" s="872">
        <f>E279-G279-H279-I279</f>
        <v>0</v>
      </c>
      <c r="Q279" s="872">
        <f>G279+H279+P279</f>
        <v>0</v>
      </c>
      <c r="R279" s="873">
        <f>E279-G279-H279-P279</f>
        <v>0</v>
      </c>
    </row>
    <row r="280" spans="2:18" ht="15.6" hidden="1" outlineLevel="3" x14ac:dyDescent="0.3">
      <c r="B280" s="910"/>
      <c r="C280" s="923" t="s">
        <v>432</v>
      </c>
      <c r="D280" s="897" t="s">
        <v>928</v>
      </c>
      <c r="E280" s="883">
        <f t="shared" si="98"/>
        <v>0</v>
      </c>
      <c r="F280" s="888"/>
      <c r="G280" s="894"/>
      <c r="H280" s="889"/>
      <c r="I280" s="894"/>
      <c r="J280" s="881"/>
      <c r="K280" s="881"/>
      <c r="L280" s="881"/>
      <c r="M280" s="881"/>
      <c r="N280" s="853"/>
      <c r="O280" s="872">
        <f>E280-G280-H280-I280</f>
        <v>0</v>
      </c>
      <c r="Q280" s="872">
        <f>G280+H280+P280</f>
        <v>0</v>
      </c>
      <c r="R280" s="873">
        <f>E280-G280-H280-P280</f>
        <v>0</v>
      </c>
    </row>
    <row r="281" spans="2:18" ht="15.6" hidden="1" outlineLevel="1" collapsed="1" x14ac:dyDescent="0.3">
      <c r="B281" s="936" t="s">
        <v>929</v>
      </c>
      <c r="C281" s="937"/>
      <c r="D281" s="854" t="s">
        <v>802</v>
      </c>
      <c r="E281" s="883">
        <f t="shared" si="98"/>
        <v>0</v>
      </c>
      <c r="F281" s="887">
        <f>F282</f>
        <v>0</v>
      </c>
      <c r="G281" s="880">
        <f>G282</f>
        <v>0</v>
      </c>
      <c r="H281" s="892">
        <v>0</v>
      </c>
      <c r="I281" s="880">
        <f>I282</f>
        <v>0</v>
      </c>
      <c r="J281" s="880">
        <f>J282</f>
        <v>0</v>
      </c>
      <c r="K281" s="893">
        <f t="shared" ref="K281:M281" si="102">K282</f>
        <v>0</v>
      </c>
      <c r="L281" s="893">
        <f t="shared" si="102"/>
        <v>0</v>
      </c>
      <c r="M281" s="893">
        <f t="shared" si="102"/>
        <v>0</v>
      </c>
      <c r="N281" s="922"/>
      <c r="O281" s="872">
        <f>E281-G281-H281-I281</f>
        <v>0</v>
      </c>
      <c r="Q281" s="872">
        <f>G281+H281+P281</f>
        <v>0</v>
      </c>
      <c r="R281" s="873">
        <f>E281-G281-H281-P281</f>
        <v>0</v>
      </c>
    </row>
    <row r="282" spans="2:18" ht="16.2" hidden="1" outlineLevel="2" thickBot="1" x14ac:dyDescent="0.35">
      <c r="B282" s="938"/>
      <c r="C282" s="939" t="s">
        <v>438</v>
      </c>
      <c r="D282" s="940" t="s">
        <v>930</v>
      </c>
      <c r="E282" s="941">
        <f t="shared" si="98"/>
        <v>0</v>
      </c>
      <c r="F282" s="942"/>
      <c r="G282" s="943"/>
      <c r="H282" s="940"/>
      <c r="I282" s="943"/>
      <c r="J282" s="944"/>
      <c r="K282" s="944"/>
      <c r="L282" s="944"/>
      <c r="M282" s="944"/>
      <c r="N282" s="945"/>
      <c r="O282" s="872">
        <f>E282-G282-H282-I282</f>
        <v>0</v>
      </c>
      <c r="Q282" s="872">
        <f>G282+H282+P282</f>
        <v>0</v>
      </c>
      <c r="R282" s="873">
        <f>E282-G282-H282-P282</f>
        <v>0</v>
      </c>
    </row>
    <row r="283" spans="2:18" collapsed="1" x14ac:dyDescent="0.3"/>
    <row r="285" spans="2:18" ht="15.6" x14ac:dyDescent="0.3">
      <c r="C285" s="947" t="s">
        <v>1345</v>
      </c>
      <c r="F285" s="947" t="s">
        <v>1343</v>
      </c>
    </row>
    <row r="286" spans="2:18" ht="15.6" x14ac:dyDescent="0.3">
      <c r="C286" s="948"/>
      <c r="F286" s="948"/>
    </row>
  </sheetData>
  <autoFilter ref="B10:N282" xr:uid="{00000000-0009-0000-0000-000000000000}">
    <filterColumn colId="0" showButton="0"/>
    <filterColumn colId="3">
      <filters>
        <filter val="1,064.00"/>
        <filter val="10.00"/>
        <filter val="11.00"/>
        <filter val="117.00"/>
        <filter val="12.00"/>
        <filter val="132.00"/>
        <filter val="147.00"/>
        <filter val="15.00"/>
        <filter val="159.00"/>
        <filter val="16.00"/>
        <filter val="2,032.00"/>
        <filter val="2,166.00"/>
        <filter val="2,632.00"/>
        <filter val="21.00"/>
        <filter val="223.00"/>
        <filter val="3,696.00"/>
        <filter val="30.00"/>
        <filter val="31.00"/>
        <filter val="56.00"/>
        <filter val="62.00"/>
        <filter val="79.00"/>
        <filter val="8.00"/>
        <filter val="841.00"/>
      </filters>
    </filterColumn>
  </autoFilter>
  <mergeCells count="109">
    <mergeCell ref="N9:N10"/>
    <mergeCell ref="B11:C11"/>
    <mergeCell ref="B12:C12"/>
    <mergeCell ref="B13:C13"/>
    <mergeCell ref="B14:C14"/>
    <mergeCell ref="B15:C15"/>
    <mergeCell ref="C2:F2"/>
    <mergeCell ref="M7:N7"/>
    <mergeCell ref="B8:C10"/>
    <mergeCell ref="D8:D10"/>
    <mergeCell ref="E8:J8"/>
    <mergeCell ref="K8:M8"/>
    <mergeCell ref="E9:F9"/>
    <mergeCell ref="G9:J9"/>
    <mergeCell ref="B64:C64"/>
    <mergeCell ref="B69:C69"/>
    <mergeCell ref="B73:C73"/>
    <mergeCell ref="B76:C76"/>
    <mergeCell ref="B77:C77"/>
    <mergeCell ref="B78:C78"/>
    <mergeCell ref="B32:C32"/>
    <mergeCell ref="B40:C40"/>
    <mergeCell ref="B48:C48"/>
    <mergeCell ref="B49:C49"/>
    <mergeCell ref="B60:C60"/>
    <mergeCell ref="B61:C61"/>
    <mergeCell ref="B85:C85"/>
    <mergeCell ref="B86:C86"/>
    <mergeCell ref="B87:C87"/>
    <mergeCell ref="B88:C88"/>
    <mergeCell ref="B89:C89"/>
    <mergeCell ref="B90:C90"/>
    <mergeCell ref="B79:C79"/>
    <mergeCell ref="B80:C80"/>
    <mergeCell ref="B81:C81"/>
    <mergeCell ref="B82:C82"/>
    <mergeCell ref="B83:C83"/>
    <mergeCell ref="B84:C84"/>
    <mergeCell ref="B113:C113"/>
    <mergeCell ref="B118:C118"/>
    <mergeCell ref="B122:C122"/>
    <mergeCell ref="B123:C123"/>
    <mergeCell ref="B124:C124"/>
    <mergeCell ref="B125:C125"/>
    <mergeCell ref="B93:C93"/>
    <mergeCell ref="B94:C94"/>
    <mergeCell ref="B95:C95"/>
    <mergeCell ref="B104:C104"/>
    <mergeCell ref="B105:C105"/>
    <mergeCell ref="B108:C108"/>
    <mergeCell ref="B151:C151"/>
    <mergeCell ref="B152:C152"/>
    <mergeCell ref="B153:C153"/>
    <mergeCell ref="B154:C154"/>
    <mergeCell ref="B155:C155"/>
    <mergeCell ref="B156:C156"/>
    <mergeCell ref="B137:C137"/>
    <mergeCell ref="B138:C138"/>
    <mergeCell ref="B141:C141"/>
    <mergeCell ref="B144:C144"/>
    <mergeCell ref="B145:C145"/>
    <mergeCell ref="B150:C150"/>
    <mergeCell ref="B163:C163"/>
    <mergeCell ref="B164:C164"/>
    <mergeCell ref="B165:C165"/>
    <mergeCell ref="B167:C167"/>
    <mergeCell ref="B168:C168"/>
    <mergeCell ref="B177:C177"/>
    <mergeCell ref="B157:C157"/>
    <mergeCell ref="B158:C158"/>
    <mergeCell ref="B159:C159"/>
    <mergeCell ref="B160:C160"/>
    <mergeCell ref="B161:C161"/>
    <mergeCell ref="B162:C162"/>
    <mergeCell ref="B192:C192"/>
    <mergeCell ref="B203:C203"/>
    <mergeCell ref="B204:C204"/>
    <mergeCell ref="B208:C208"/>
    <mergeCell ref="B212:C212"/>
    <mergeCell ref="B178:C178"/>
    <mergeCell ref="B180:C180"/>
    <mergeCell ref="B181:C181"/>
    <mergeCell ref="B183:C183"/>
    <mergeCell ref="B185:C185"/>
    <mergeCell ref="B186:C186"/>
    <mergeCell ref="B275:C275"/>
    <mergeCell ref="B276:C276"/>
    <mergeCell ref="B278:C278"/>
    <mergeCell ref="C5:N5"/>
    <mergeCell ref="B6:N6"/>
    <mergeCell ref="B261:C261"/>
    <mergeCell ref="B268:C268"/>
    <mergeCell ref="B271:C271"/>
    <mergeCell ref="B272:C272"/>
    <mergeCell ref="B273:C273"/>
    <mergeCell ref="B274:C274"/>
    <mergeCell ref="B240:C240"/>
    <mergeCell ref="B244:C244"/>
    <mergeCell ref="B248:C248"/>
    <mergeCell ref="B252:C252"/>
    <mergeCell ref="B256:C256"/>
    <mergeCell ref="B260:C260"/>
    <mergeCell ref="B216:C216"/>
    <mergeCell ref="B220:C220"/>
    <mergeCell ref="B224:C224"/>
    <mergeCell ref="B228:C228"/>
    <mergeCell ref="B232:C232"/>
    <mergeCell ref="B236:C236"/>
    <mergeCell ref="B191:C191"/>
  </mergeCells>
  <pageMargins left="0.25" right="0.25" top="0.75" bottom="0.75" header="0.3" footer="0.3"/>
  <pageSetup scale="58" fitToHeight="0" orientation="landscape"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6B50-7096-4AD1-8DA9-85E321C58373}">
  <sheetPr>
    <pageSetUpPr fitToPage="1"/>
  </sheetPr>
  <dimension ref="A2:K57"/>
  <sheetViews>
    <sheetView topLeftCell="A34" zoomScale="85" zoomScaleNormal="85" workbookViewId="0">
      <selection activeCell="D60" sqref="D60:E60"/>
    </sheetView>
  </sheetViews>
  <sheetFormatPr defaultColWidth="9.109375" defaultRowHeight="15.6" x14ac:dyDescent="0.3"/>
  <cols>
    <col min="1" max="1" width="8" style="951" customWidth="1"/>
    <col min="2" max="2" width="10.6640625" style="951" customWidth="1"/>
    <col min="3" max="3" width="58.109375" style="951" customWidth="1"/>
    <col min="4" max="4" width="8" style="951" customWidth="1"/>
    <col min="5" max="5" width="10.88671875" style="951" bestFit="1" customWidth="1"/>
    <col min="6" max="6" width="17.88671875" style="951" customWidth="1"/>
    <col min="7" max="7" width="14.33203125" style="951" customWidth="1"/>
    <col min="8" max="8" width="14.44140625" style="951" customWidth="1"/>
    <col min="9" max="9" width="16.44140625" style="951" bestFit="1" customWidth="1"/>
    <col min="10" max="10" width="9.109375" style="951"/>
    <col min="11" max="11" width="16.44140625" style="951" bestFit="1" customWidth="1"/>
    <col min="12" max="16384" width="9.109375" style="951"/>
  </cols>
  <sheetData>
    <row r="2" spans="1:11" x14ac:dyDescent="0.3">
      <c r="B2" s="952" t="s">
        <v>1310</v>
      </c>
      <c r="C2" s="953"/>
      <c r="D2" s="952"/>
      <c r="E2" s="954"/>
      <c r="F2" s="955"/>
      <c r="G2" s="952"/>
      <c r="H2" s="952"/>
      <c r="I2" s="952"/>
      <c r="J2" s="952"/>
      <c r="K2" s="952"/>
    </row>
    <row r="3" spans="1:11" ht="17.399999999999999" x14ac:dyDescent="0.3">
      <c r="B3" s="1422" t="s">
        <v>1311</v>
      </c>
      <c r="C3" s="1422"/>
      <c r="D3" s="1422"/>
      <c r="E3" s="1422"/>
      <c r="F3" s="1422"/>
      <c r="G3" s="952"/>
      <c r="H3" s="952"/>
      <c r="I3" s="952"/>
      <c r="J3" s="952"/>
      <c r="K3" s="952"/>
    </row>
    <row r="5" spans="1:11" ht="16.2" thickBot="1" x14ac:dyDescent="0.35">
      <c r="B5" s="952"/>
      <c r="C5" s="953"/>
      <c r="D5" s="952"/>
      <c r="E5" s="954"/>
      <c r="F5" s="956" t="s">
        <v>1312</v>
      </c>
      <c r="G5" s="952"/>
      <c r="H5" s="952"/>
      <c r="I5" s="952"/>
      <c r="J5" s="952"/>
      <c r="K5" s="952"/>
    </row>
    <row r="6" spans="1:11" x14ac:dyDescent="0.3">
      <c r="B6" s="957" t="s">
        <v>1313</v>
      </c>
      <c r="C6" s="958" t="s">
        <v>1314</v>
      </c>
      <c r="D6" s="959" t="s">
        <v>1315</v>
      </c>
      <c r="E6" s="959" t="s">
        <v>1299</v>
      </c>
      <c r="F6" s="960" t="s">
        <v>1316</v>
      </c>
      <c r="G6" s="952"/>
      <c r="H6" s="952"/>
      <c r="I6" s="952"/>
      <c r="J6" s="952"/>
      <c r="K6" s="952"/>
    </row>
    <row r="7" spans="1:11" x14ac:dyDescent="0.3">
      <c r="B7" s="961"/>
      <c r="C7" s="962"/>
      <c r="D7" s="963"/>
      <c r="E7" s="964"/>
      <c r="F7" s="965"/>
      <c r="G7" s="952"/>
      <c r="H7" s="952"/>
      <c r="I7" s="952"/>
      <c r="J7" s="952"/>
      <c r="K7" s="952"/>
    </row>
    <row r="8" spans="1:11" ht="31.2" x14ac:dyDescent="0.3">
      <c r="B8" s="966" t="s">
        <v>1317</v>
      </c>
      <c r="C8" s="967" t="s">
        <v>1318</v>
      </c>
      <c r="D8" s="968"/>
      <c r="E8" s="964"/>
      <c r="F8" s="969">
        <f>F14</f>
        <v>1064</v>
      </c>
      <c r="G8" s="952"/>
      <c r="H8" s="952"/>
      <c r="I8" s="952"/>
      <c r="J8" s="952"/>
      <c r="K8" s="952"/>
    </row>
    <row r="9" spans="1:11" x14ac:dyDescent="0.3">
      <c r="B9" s="961"/>
      <c r="C9" s="962" t="s">
        <v>1319</v>
      </c>
      <c r="D9" s="963"/>
      <c r="E9" s="964"/>
      <c r="F9" s="969">
        <v>0</v>
      </c>
      <c r="G9" s="952"/>
      <c r="H9" s="952"/>
      <c r="I9" s="952"/>
      <c r="J9" s="952"/>
      <c r="K9" s="952"/>
    </row>
    <row r="10" spans="1:11" x14ac:dyDescent="0.3">
      <c r="B10" s="970"/>
      <c r="C10" s="971" t="s">
        <v>1320</v>
      </c>
      <c r="D10" s="972"/>
      <c r="E10" s="973"/>
      <c r="F10" s="969">
        <v>0</v>
      </c>
      <c r="G10" s="952"/>
      <c r="H10" s="952"/>
      <c r="I10" s="952"/>
      <c r="J10" s="952"/>
      <c r="K10" s="952"/>
    </row>
    <row r="11" spans="1:11" x14ac:dyDescent="0.3">
      <c r="B11" s="961"/>
      <c r="C11" s="962"/>
      <c r="D11" s="963"/>
      <c r="E11" s="964"/>
      <c r="F11" s="969"/>
      <c r="G11" s="952"/>
      <c r="H11" s="952"/>
      <c r="I11" s="952"/>
      <c r="J11" s="952"/>
      <c r="K11" s="952"/>
    </row>
    <row r="12" spans="1:11" x14ac:dyDescent="0.3">
      <c r="B12" s="970"/>
      <c r="C12" s="971" t="s">
        <v>1321</v>
      </c>
      <c r="D12" s="972"/>
      <c r="E12" s="973"/>
      <c r="F12" s="969">
        <v>0</v>
      </c>
      <c r="G12" s="952"/>
      <c r="H12" s="952"/>
      <c r="I12" s="952"/>
      <c r="J12" s="952"/>
      <c r="K12" s="952"/>
    </row>
    <row r="13" spans="1:11" x14ac:dyDescent="0.3">
      <c r="B13" s="961"/>
      <c r="C13" s="974"/>
      <c r="D13" s="975"/>
      <c r="E13" s="976"/>
      <c r="F13" s="977"/>
      <c r="G13" s="952"/>
      <c r="H13" s="952"/>
      <c r="I13" s="952"/>
      <c r="J13" s="952"/>
      <c r="K13" s="952"/>
    </row>
    <row r="14" spans="1:11" ht="31.5" customHeight="1" x14ac:dyDescent="0.3">
      <c r="B14" s="978" t="s">
        <v>1322</v>
      </c>
      <c r="C14" s="979" t="s">
        <v>1323</v>
      </c>
      <c r="D14" s="980"/>
      <c r="E14" s="981"/>
      <c r="F14" s="977">
        <f>F15</f>
        <v>1064</v>
      </c>
      <c r="G14" s="952"/>
      <c r="H14" s="952"/>
      <c r="I14" s="952"/>
      <c r="J14" s="952"/>
      <c r="K14" s="952"/>
    </row>
    <row r="15" spans="1:11" s="1189" customFormat="1" x14ac:dyDescent="0.3">
      <c r="B15" s="1190"/>
      <c r="C15" s="1191" t="s">
        <v>1324</v>
      </c>
      <c r="D15" s="1192"/>
      <c r="E15" s="1193"/>
      <c r="F15" s="1194">
        <f>SUM(F16:F44)</f>
        <v>1064</v>
      </c>
      <c r="G15" s="1195"/>
      <c r="H15" s="1195"/>
      <c r="I15" s="1196"/>
      <c r="J15" s="1196"/>
      <c r="K15" s="1196"/>
    </row>
    <row r="16" spans="1:11" s="1189" customFormat="1" x14ac:dyDescent="0.3">
      <c r="A16" s="1197"/>
      <c r="B16" s="1198">
        <v>1</v>
      </c>
      <c r="C16" s="1199" t="s">
        <v>1346</v>
      </c>
      <c r="D16" s="1200" t="s">
        <v>1325</v>
      </c>
      <c r="E16" s="1201" t="s">
        <v>1326</v>
      </c>
      <c r="F16" s="999">
        <f>160</f>
        <v>160</v>
      </c>
      <c r="G16" s="1196"/>
      <c r="H16" s="1196"/>
      <c r="I16" s="1202"/>
      <c r="J16" s="1196"/>
      <c r="K16" s="1196"/>
    </row>
    <row r="17" spans="1:11" s="1189" customFormat="1" x14ac:dyDescent="0.3">
      <c r="A17" s="1197"/>
      <c r="B17" s="1198">
        <v>2</v>
      </c>
      <c r="C17" s="1199" t="s">
        <v>1301</v>
      </c>
      <c r="D17" s="1200" t="s">
        <v>1325</v>
      </c>
      <c r="E17" s="1201" t="s">
        <v>1326</v>
      </c>
      <c r="F17" s="999">
        <v>160</v>
      </c>
      <c r="G17" s="1196"/>
      <c r="H17" s="1196"/>
      <c r="I17" s="1202"/>
      <c r="J17" s="1196"/>
      <c r="K17" s="1196"/>
    </row>
    <row r="18" spans="1:11" s="1189" customFormat="1" x14ac:dyDescent="0.3">
      <c r="A18" s="1197"/>
      <c r="B18" s="1198">
        <v>3</v>
      </c>
      <c r="C18" s="1199" t="s">
        <v>1302</v>
      </c>
      <c r="D18" s="1200" t="s">
        <v>1325</v>
      </c>
      <c r="E18" s="1201" t="s">
        <v>1326</v>
      </c>
      <c r="F18" s="999">
        <v>150</v>
      </c>
      <c r="G18" s="1196"/>
      <c r="H18" s="1196"/>
      <c r="I18" s="1202"/>
      <c r="J18" s="1196"/>
      <c r="K18" s="1196"/>
    </row>
    <row r="19" spans="1:11" s="1189" customFormat="1" x14ac:dyDescent="0.3">
      <c r="A19" s="1197"/>
      <c r="B19" s="1198">
        <v>4</v>
      </c>
      <c r="C19" s="1199" t="s">
        <v>1334</v>
      </c>
      <c r="D19" s="1200" t="s">
        <v>1325</v>
      </c>
      <c r="E19" s="1201" t="s">
        <v>1326</v>
      </c>
      <c r="F19" s="999">
        <v>50</v>
      </c>
      <c r="G19" s="1196"/>
      <c r="H19" s="1196"/>
      <c r="I19" s="1202"/>
      <c r="J19" s="1196"/>
      <c r="K19" s="1196"/>
    </row>
    <row r="20" spans="1:11" s="1189" customFormat="1" x14ac:dyDescent="0.3">
      <c r="A20" s="1197"/>
      <c r="B20" s="1198">
        <v>5</v>
      </c>
      <c r="C20" s="1199" t="s">
        <v>1303</v>
      </c>
      <c r="D20" s="1200" t="s">
        <v>1325</v>
      </c>
      <c r="E20" s="1201" t="s">
        <v>1326</v>
      </c>
      <c r="F20" s="999">
        <v>25</v>
      </c>
      <c r="G20" s="1196"/>
      <c r="H20" s="1196"/>
      <c r="I20" s="1202"/>
      <c r="J20" s="1196"/>
      <c r="K20" s="1196"/>
    </row>
    <row r="21" spans="1:11" s="1189" customFormat="1" x14ac:dyDescent="0.3">
      <c r="A21" s="1197"/>
      <c r="B21" s="1198">
        <v>6</v>
      </c>
      <c r="C21" s="1199" t="s">
        <v>1335</v>
      </c>
      <c r="D21" s="1200" t="s">
        <v>1325</v>
      </c>
      <c r="E21" s="1201" t="s">
        <v>1326</v>
      </c>
      <c r="F21" s="999">
        <v>20</v>
      </c>
      <c r="G21" s="1196"/>
      <c r="H21" s="1196"/>
      <c r="I21" s="1202"/>
      <c r="J21" s="1196"/>
      <c r="K21" s="1196"/>
    </row>
    <row r="22" spans="1:11" s="1189" customFormat="1" x14ac:dyDescent="0.3">
      <c r="A22" s="1197"/>
      <c r="B22" s="1198">
        <v>7</v>
      </c>
      <c r="C22" s="1199" t="s">
        <v>1336</v>
      </c>
      <c r="D22" s="1200" t="s">
        <v>1325</v>
      </c>
      <c r="E22" s="1201" t="s">
        <v>1326</v>
      </c>
      <c r="F22" s="999">
        <v>17</v>
      </c>
      <c r="G22" s="1196"/>
      <c r="H22" s="1196"/>
      <c r="I22" s="1202"/>
      <c r="J22" s="1196"/>
      <c r="K22" s="1196"/>
    </row>
    <row r="23" spans="1:11" s="1189" customFormat="1" x14ac:dyDescent="0.3">
      <c r="A23" s="1197"/>
      <c r="B23" s="1198">
        <v>8</v>
      </c>
      <c r="C23" s="1199" t="s">
        <v>1327</v>
      </c>
      <c r="D23" s="1200" t="s">
        <v>1325</v>
      </c>
      <c r="E23" s="1201" t="s">
        <v>1326</v>
      </c>
      <c r="F23" s="999">
        <v>10</v>
      </c>
      <c r="G23" s="1196"/>
      <c r="H23" s="1196"/>
      <c r="I23" s="1202"/>
      <c r="J23" s="1196"/>
      <c r="K23" s="1196"/>
    </row>
    <row r="24" spans="1:11" s="1189" customFormat="1" x14ac:dyDescent="0.3">
      <c r="A24" s="1197"/>
      <c r="B24" s="1198">
        <v>9</v>
      </c>
      <c r="C24" s="1199" t="s">
        <v>1337</v>
      </c>
      <c r="D24" s="1200" t="s">
        <v>1325</v>
      </c>
      <c r="E24" s="1201" t="s">
        <v>1326</v>
      </c>
      <c r="F24" s="999">
        <v>10</v>
      </c>
      <c r="G24" s="1196"/>
      <c r="H24" s="1196"/>
      <c r="I24" s="1202"/>
      <c r="J24" s="1196"/>
      <c r="K24" s="1196"/>
    </row>
    <row r="25" spans="1:11" s="1189" customFormat="1" x14ac:dyDescent="0.3">
      <c r="A25" s="1197"/>
      <c r="B25" s="1198">
        <v>10</v>
      </c>
      <c r="C25" s="1199" t="s">
        <v>1304</v>
      </c>
      <c r="D25" s="1200" t="s">
        <v>1325</v>
      </c>
      <c r="E25" s="1201" t="s">
        <v>1328</v>
      </c>
      <c r="F25" s="999">
        <v>6</v>
      </c>
      <c r="G25" s="1196"/>
      <c r="H25" s="1196"/>
      <c r="I25" s="1202"/>
      <c r="J25" s="1196"/>
      <c r="K25" s="1196"/>
    </row>
    <row r="26" spans="1:11" s="1189" customFormat="1" x14ac:dyDescent="0.3">
      <c r="A26" s="1197"/>
      <c r="B26" s="1198">
        <v>11</v>
      </c>
      <c r="C26" s="1199" t="s">
        <v>1338</v>
      </c>
      <c r="D26" s="1200" t="s">
        <v>1325</v>
      </c>
      <c r="E26" s="1201" t="s">
        <v>1328</v>
      </c>
      <c r="F26" s="999">
        <v>4</v>
      </c>
      <c r="G26" s="1196"/>
      <c r="H26" s="1196"/>
      <c r="I26" s="1196"/>
      <c r="J26" s="1196"/>
      <c r="K26" s="1196"/>
    </row>
    <row r="27" spans="1:11" s="1189" customFormat="1" x14ac:dyDescent="0.3">
      <c r="A27" s="1197"/>
      <c r="B27" s="1198">
        <v>12</v>
      </c>
      <c r="C27" s="1199" t="s">
        <v>1339</v>
      </c>
      <c r="D27" s="1200" t="s">
        <v>1325</v>
      </c>
      <c r="E27" s="1201" t="s">
        <v>1326</v>
      </c>
      <c r="F27" s="999">
        <v>4</v>
      </c>
      <c r="G27" s="1196"/>
      <c r="H27" s="1196"/>
      <c r="I27" s="1196"/>
      <c r="J27" s="1196"/>
      <c r="K27" s="1196"/>
    </row>
    <row r="28" spans="1:11" s="1189" customFormat="1" x14ac:dyDescent="0.3">
      <c r="A28" s="1197"/>
      <c r="B28" s="1198">
        <v>13</v>
      </c>
      <c r="C28" s="1199" t="s">
        <v>1305</v>
      </c>
      <c r="D28" s="1200" t="s">
        <v>1325</v>
      </c>
      <c r="E28" s="1201" t="s">
        <v>1326</v>
      </c>
      <c r="F28" s="999">
        <v>16</v>
      </c>
      <c r="G28" s="1196"/>
      <c r="H28" s="1196"/>
      <c r="I28" s="1196"/>
      <c r="J28" s="1196"/>
      <c r="K28" s="1196"/>
    </row>
    <row r="29" spans="1:11" s="1189" customFormat="1" x14ac:dyDescent="0.3">
      <c r="A29" s="1197"/>
      <c r="B29" s="1198">
        <v>14</v>
      </c>
      <c r="C29" s="1199" t="s">
        <v>1306</v>
      </c>
      <c r="D29" s="1200" t="s">
        <v>1325</v>
      </c>
      <c r="E29" s="1201" t="s">
        <v>1326</v>
      </c>
      <c r="F29" s="999">
        <v>20</v>
      </c>
      <c r="G29" s="1196"/>
      <c r="H29" s="1196"/>
      <c r="I29" s="1196"/>
      <c r="J29" s="1196"/>
      <c r="K29" s="1196"/>
    </row>
    <row r="30" spans="1:11" s="1189" customFormat="1" x14ac:dyDescent="0.3">
      <c r="A30" s="1197"/>
      <c r="B30" s="1198">
        <v>15</v>
      </c>
      <c r="C30" s="1199" t="s">
        <v>1307</v>
      </c>
      <c r="D30" s="1200" t="s">
        <v>1325</v>
      </c>
      <c r="E30" s="1201" t="s">
        <v>1326</v>
      </c>
      <c r="F30" s="999">
        <v>80</v>
      </c>
      <c r="G30" s="1196"/>
      <c r="H30" s="1196"/>
      <c r="I30" s="1196"/>
      <c r="J30" s="1196"/>
      <c r="K30" s="1196"/>
    </row>
    <row r="31" spans="1:11" s="1189" customFormat="1" x14ac:dyDescent="0.3">
      <c r="A31" s="1197"/>
      <c r="B31" s="1198">
        <v>16</v>
      </c>
      <c r="C31" s="1199" t="s">
        <v>1340</v>
      </c>
      <c r="D31" s="1200" t="s">
        <v>1325</v>
      </c>
      <c r="E31" s="1201" t="s">
        <v>1326</v>
      </c>
      <c r="F31" s="999">
        <v>20</v>
      </c>
      <c r="G31" s="1196"/>
      <c r="H31" s="1196"/>
      <c r="I31" s="1196"/>
      <c r="J31" s="1196"/>
      <c r="K31" s="1196"/>
    </row>
    <row r="32" spans="1:11" s="1189" customFormat="1" x14ac:dyDescent="0.3">
      <c r="A32" s="1197"/>
      <c r="B32" s="1198">
        <v>17</v>
      </c>
      <c r="C32" s="1070" t="s">
        <v>1308</v>
      </c>
      <c r="D32" s="1200" t="s">
        <v>1325</v>
      </c>
      <c r="E32" s="1201" t="s">
        <v>1326</v>
      </c>
      <c r="F32" s="999">
        <v>19</v>
      </c>
      <c r="G32" s="1196"/>
      <c r="H32" s="1196"/>
      <c r="I32" s="1196"/>
      <c r="J32" s="1196"/>
      <c r="K32" s="1196"/>
    </row>
    <row r="33" spans="1:11" s="1189" customFormat="1" x14ac:dyDescent="0.3">
      <c r="A33" s="1197"/>
      <c r="B33" s="1198">
        <v>18</v>
      </c>
      <c r="C33" s="1070" t="s">
        <v>1347</v>
      </c>
      <c r="D33" s="1200" t="s">
        <v>1325</v>
      </c>
      <c r="E33" s="1201" t="s">
        <v>1328</v>
      </c>
      <c r="F33" s="999">
        <v>40</v>
      </c>
      <c r="G33" s="1196"/>
      <c r="H33" s="1196"/>
      <c r="I33" s="1196"/>
      <c r="J33" s="1196"/>
      <c r="K33" s="1196"/>
    </row>
    <row r="34" spans="1:11" s="1189" customFormat="1" x14ac:dyDescent="0.3">
      <c r="A34" s="1197"/>
      <c r="B34" s="1198">
        <v>19</v>
      </c>
      <c r="C34" s="1070" t="s">
        <v>1354</v>
      </c>
      <c r="D34" s="1200" t="s">
        <v>1325</v>
      </c>
      <c r="E34" s="1201" t="s">
        <v>1326</v>
      </c>
      <c r="F34" s="999">
        <v>30</v>
      </c>
      <c r="G34" s="1196"/>
      <c r="H34" s="1196"/>
      <c r="I34" s="1196"/>
      <c r="J34" s="1196"/>
      <c r="K34" s="1196"/>
    </row>
    <row r="35" spans="1:11" s="1189" customFormat="1" x14ac:dyDescent="0.3">
      <c r="A35" s="1197"/>
      <c r="B35" s="1198">
        <v>20</v>
      </c>
      <c r="C35" s="1070" t="s">
        <v>1351</v>
      </c>
      <c r="D35" s="1200" t="s">
        <v>1325</v>
      </c>
      <c r="E35" s="1201" t="s">
        <v>1326</v>
      </c>
      <c r="F35" s="999">
        <v>25</v>
      </c>
      <c r="G35" s="1196"/>
      <c r="H35" s="1196"/>
      <c r="I35" s="1196"/>
      <c r="J35" s="1196"/>
      <c r="K35" s="1196"/>
    </row>
    <row r="36" spans="1:11" s="1189" customFormat="1" x14ac:dyDescent="0.3">
      <c r="A36" s="1197"/>
      <c r="B36" s="1198">
        <v>21</v>
      </c>
      <c r="C36" s="1070" t="s">
        <v>1350</v>
      </c>
      <c r="D36" s="1200" t="s">
        <v>1325</v>
      </c>
      <c r="E36" s="1201" t="s">
        <v>1326</v>
      </c>
      <c r="F36" s="999">
        <v>20</v>
      </c>
      <c r="G36" s="1196"/>
      <c r="H36" s="1196"/>
      <c r="I36" s="1196"/>
      <c r="J36" s="1196"/>
      <c r="K36" s="1196"/>
    </row>
    <row r="37" spans="1:11" s="1189" customFormat="1" x14ac:dyDescent="0.3">
      <c r="A37" s="1197"/>
      <c r="B37" s="1198">
        <v>22</v>
      </c>
      <c r="C37" s="1070" t="s">
        <v>1349</v>
      </c>
      <c r="D37" s="1200" t="s">
        <v>1325</v>
      </c>
      <c r="E37" s="1201" t="s">
        <v>1326</v>
      </c>
      <c r="F37" s="999">
        <v>50</v>
      </c>
      <c r="G37" s="1196"/>
      <c r="H37" s="1196"/>
      <c r="I37" s="1196"/>
      <c r="J37" s="1196"/>
      <c r="K37" s="1196"/>
    </row>
    <row r="38" spans="1:11" s="1189" customFormat="1" x14ac:dyDescent="0.3">
      <c r="A38" s="1197"/>
      <c r="B38" s="1198">
        <v>23</v>
      </c>
      <c r="C38" s="1070" t="s">
        <v>1356</v>
      </c>
      <c r="D38" s="1200" t="s">
        <v>1325</v>
      </c>
      <c r="E38" s="1201" t="s">
        <v>1326</v>
      </c>
      <c r="F38" s="999">
        <v>35</v>
      </c>
      <c r="G38" s="1196"/>
      <c r="H38" s="1196"/>
      <c r="I38" s="1196"/>
      <c r="J38" s="1196"/>
      <c r="K38" s="1196"/>
    </row>
    <row r="39" spans="1:11" s="1189" customFormat="1" x14ac:dyDescent="0.3">
      <c r="A39" s="1197"/>
      <c r="B39" s="1198">
        <v>24</v>
      </c>
      <c r="C39" s="1070" t="s">
        <v>1352</v>
      </c>
      <c r="D39" s="1200" t="s">
        <v>1325</v>
      </c>
      <c r="E39" s="1201" t="s">
        <v>1326</v>
      </c>
      <c r="F39" s="999">
        <v>9</v>
      </c>
      <c r="G39" s="1196"/>
      <c r="H39" s="1196"/>
      <c r="I39" s="1196"/>
      <c r="J39" s="1196"/>
      <c r="K39" s="1196"/>
    </row>
    <row r="40" spans="1:11" s="1189" customFormat="1" x14ac:dyDescent="0.3">
      <c r="A40" s="1197"/>
      <c r="B40" s="1198">
        <v>25</v>
      </c>
      <c r="C40" s="1070" t="s">
        <v>1353</v>
      </c>
      <c r="D40" s="1200" t="s">
        <v>1325</v>
      </c>
      <c r="E40" s="1201" t="s">
        <v>1326</v>
      </c>
      <c r="F40" s="999">
        <v>11</v>
      </c>
      <c r="G40" s="1196"/>
      <c r="H40" s="1196"/>
      <c r="I40" s="1196"/>
      <c r="J40" s="1196"/>
      <c r="K40" s="1196"/>
    </row>
    <row r="41" spans="1:11" s="1189" customFormat="1" x14ac:dyDescent="0.3">
      <c r="A41" s="1197"/>
      <c r="B41" s="1198">
        <v>26</v>
      </c>
      <c r="C41" s="1070" t="s">
        <v>1355</v>
      </c>
      <c r="D41" s="1200" t="s">
        <v>1325</v>
      </c>
      <c r="E41" s="1201" t="s">
        <v>1326</v>
      </c>
      <c r="F41" s="999">
        <v>60</v>
      </c>
      <c r="G41" s="1196"/>
      <c r="H41" s="1196"/>
      <c r="I41" s="1196"/>
      <c r="J41" s="1196"/>
      <c r="K41" s="1196"/>
    </row>
    <row r="42" spans="1:11" s="1189" customFormat="1" x14ac:dyDescent="0.3">
      <c r="A42" s="1197"/>
      <c r="B42" s="1198">
        <v>27</v>
      </c>
      <c r="C42" s="1199" t="s">
        <v>1309</v>
      </c>
      <c r="D42" s="1200" t="s">
        <v>1325</v>
      </c>
      <c r="E42" s="1201" t="s">
        <v>1328</v>
      </c>
      <c r="F42" s="999">
        <v>7</v>
      </c>
      <c r="G42" s="1196"/>
      <c r="H42" s="1196"/>
      <c r="I42" s="1196"/>
      <c r="J42" s="1196"/>
      <c r="K42" s="1196"/>
    </row>
    <row r="43" spans="1:11" s="1189" customFormat="1" x14ac:dyDescent="0.3">
      <c r="A43" s="1197"/>
      <c r="B43" s="1198">
        <v>28</v>
      </c>
      <c r="C43" s="1199" t="s">
        <v>1341</v>
      </c>
      <c r="D43" s="1200" t="s">
        <v>1325</v>
      </c>
      <c r="E43" s="1201" t="s">
        <v>1326</v>
      </c>
      <c r="F43" s="999">
        <v>3</v>
      </c>
      <c r="G43" s="1196"/>
      <c r="H43" s="1196"/>
      <c r="I43" s="1196"/>
      <c r="J43" s="1196"/>
      <c r="K43" s="1196"/>
    </row>
    <row r="44" spans="1:11" s="1189" customFormat="1" x14ac:dyDescent="0.3">
      <c r="A44" s="1197"/>
      <c r="B44" s="1198">
        <v>29</v>
      </c>
      <c r="C44" s="1199" t="s">
        <v>1348</v>
      </c>
      <c r="D44" s="1200" t="s">
        <v>1325</v>
      </c>
      <c r="E44" s="1201" t="s">
        <v>1326</v>
      </c>
      <c r="F44" s="999">
        <v>3</v>
      </c>
      <c r="G44" s="1196"/>
      <c r="H44" s="1196"/>
      <c r="I44" s="1196"/>
      <c r="J44" s="1196"/>
      <c r="K44" s="1196"/>
    </row>
    <row r="45" spans="1:11" s="1196" customFormat="1" ht="47.4" thickBot="1" x14ac:dyDescent="0.35">
      <c r="A45" s="1197"/>
      <c r="B45" s="1203" t="s">
        <v>1329</v>
      </c>
      <c r="C45" s="1204" t="s">
        <v>1330</v>
      </c>
      <c r="D45" s="1205"/>
      <c r="E45" s="1206"/>
      <c r="F45" s="1207">
        <v>0</v>
      </c>
      <c r="I45" s="1197"/>
      <c r="J45" s="1197"/>
      <c r="K45" s="1197"/>
    </row>
    <row r="47" spans="1:11" s="952" customFormat="1" x14ac:dyDescent="0.3">
      <c r="A47" s="982"/>
      <c r="B47" s="983" t="s">
        <v>1345</v>
      </c>
      <c r="C47" s="984"/>
      <c r="E47" s="985"/>
      <c r="F47" s="986" t="s">
        <v>1343</v>
      </c>
      <c r="I47" s="982"/>
      <c r="J47" s="982"/>
      <c r="K47" s="982"/>
    </row>
    <row r="48" spans="1:11" s="952" customFormat="1" x14ac:dyDescent="0.3">
      <c r="A48" s="982"/>
      <c r="B48" s="987"/>
      <c r="C48" s="984"/>
      <c r="E48" s="985"/>
      <c r="F48" s="988"/>
      <c r="I48" s="982"/>
      <c r="J48" s="982"/>
      <c r="K48" s="982"/>
    </row>
    <row r="49" spans="1:11" s="952" customFormat="1" hidden="1" x14ac:dyDescent="0.3">
      <c r="A49" s="982"/>
      <c r="C49" s="953"/>
      <c r="E49" s="954"/>
      <c r="F49" s="955"/>
      <c r="I49" s="982"/>
      <c r="J49" s="982"/>
      <c r="K49" s="982"/>
    </row>
    <row r="50" spans="1:11" s="954" customFormat="1" hidden="1" x14ac:dyDescent="0.3">
      <c r="A50" s="982"/>
      <c r="B50" s="952"/>
      <c r="C50" s="953"/>
      <c r="D50" s="952"/>
      <c r="E50" s="982"/>
      <c r="F50" s="982"/>
      <c r="G50" s="982"/>
      <c r="H50" s="982"/>
      <c r="I50" s="982"/>
      <c r="J50" s="982"/>
      <c r="K50" s="982"/>
    </row>
    <row r="51" spans="1:11" s="954" customFormat="1" hidden="1" x14ac:dyDescent="0.3">
      <c r="A51" s="982"/>
      <c r="B51" s="989" t="s">
        <v>1331</v>
      </c>
      <c r="C51" s="990" t="s">
        <v>1300</v>
      </c>
      <c r="D51" s="991" t="s">
        <v>1332</v>
      </c>
      <c r="E51" s="982"/>
      <c r="F51" s="982"/>
      <c r="G51" s="982"/>
      <c r="H51" s="982"/>
      <c r="I51" s="982"/>
      <c r="J51" s="982"/>
      <c r="K51" s="982"/>
    </row>
    <row r="52" spans="1:11" s="954" customFormat="1" hidden="1" x14ac:dyDescent="0.3">
      <c r="A52" s="982"/>
      <c r="B52" s="992" t="s">
        <v>913</v>
      </c>
      <c r="C52" s="993">
        <f ca="1">SUMIF(C16:F26,B52,F16:F26)</f>
        <v>0</v>
      </c>
      <c r="D52" s="994" t="e">
        <f ca="1">#REF!-' Investitii2022@ 2022 '!C52</f>
        <v>#REF!</v>
      </c>
      <c r="E52" s="982"/>
      <c r="F52" s="982"/>
      <c r="G52" s="982"/>
      <c r="H52" s="982"/>
      <c r="I52" s="982"/>
      <c r="J52" s="982"/>
      <c r="K52" s="982"/>
    </row>
    <row r="53" spans="1:11" s="954" customFormat="1" ht="16.2" hidden="1" thickBot="1" x14ac:dyDescent="0.35">
      <c r="A53" s="982"/>
      <c r="B53" s="995" t="s">
        <v>915</v>
      </c>
      <c r="C53" s="996">
        <f ca="1">SUMIF(C16:F26,B53,F16:F26)</f>
        <v>0</v>
      </c>
      <c r="D53" s="994" t="e">
        <f ca="1">#REF!-' Investitii2022@ 2022 '!C53</f>
        <v>#REF!</v>
      </c>
      <c r="E53" s="982"/>
      <c r="F53" s="982"/>
      <c r="G53" s="982"/>
      <c r="H53" s="982"/>
      <c r="I53" s="982"/>
      <c r="J53" s="982"/>
      <c r="K53" s="982"/>
    </row>
    <row r="54" spans="1:11" s="954" customFormat="1" ht="16.2" hidden="1" thickBot="1" x14ac:dyDescent="0.35">
      <c r="A54" s="982"/>
      <c r="B54" s="997" t="s">
        <v>1333</v>
      </c>
      <c r="C54" s="998">
        <f ca="1">SUM(C52:C53)</f>
        <v>0</v>
      </c>
      <c r="D54" s="952"/>
      <c r="E54" s="982"/>
      <c r="F54" s="982"/>
      <c r="G54" s="982"/>
      <c r="H54" s="982"/>
      <c r="I54" s="982"/>
      <c r="J54" s="982"/>
      <c r="K54" s="982"/>
    </row>
    <row r="55" spans="1:11" s="954" customFormat="1" hidden="1" x14ac:dyDescent="0.3">
      <c r="A55" s="982"/>
      <c r="B55" s="952"/>
      <c r="C55" s="953"/>
      <c r="D55" s="952"/>
      <c r="E55" s="982"/>
      <c r="F55" s="982"/>
      <c r="G55" s="982"/>
      <c r="H55" s="982"/>
      <c r="I55" s="982"/>
      <c r="J55" s="982"/>
      <c r="K55" s="982"/>
    </row>
    <row r="56" spans="1:11" s="954" customFormat="1" x14ac:dyDescent="0.3">
      <c r="A56" s="951"/>
      <c r="B56" s="952"/>
      <c r="C56" s="953"/>
      <c r="D56" s="952"/>
      <c r="E56" s="982"/>
      <c r="F56" s="982"/>
      <c r="G56" s="982"/>
      <c r="H56" s="982"/>
      <c r="I56" s="982"/>
      <c r="J56" s="982"/>
      <c r="K56" s="982"/>
    </row>
    <row r="57" spans="1:11" x14ac:dyDescent="0.3">
      <c r="A57" s="982"/>
      <c r="B57" s="982"/>
      <c r="C57" s="982"/>
      <c r="D57" s="982"/>
      <c r="E57" s="982"/>
      <c r="F57" s="982"/>
      <c r="G57" s="982"/>
      <c r="H57" s="982"/>
      <c r="I57" s="982"/>
      <c r="J57" s="982"/>
      <c r="K57" s="982"/>
    </row>
  </sheetData>
  <mergeCells count="1">
    <mergeCell ref="B3:F3"/>
  </mergeCells>
  <phoneticPr fontId="79" type="noConversion"/>
  <pageMargins left="0.25" right="0.25" top="0.75" bottom="0.75" header="0.3" footer="0.3"/>
  <pageSetup scale="73" orientation="portrait" r:id="rId1"/>
  <headerFooter>
    <oddHeader>&amp;RAPROBAT 
ORDONATOR PRINCIPAL DE CREDITE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11AE9-B37A-49D5-BD24-455E42B9C2AC}">
  <sheetPr filterMode="1">
    <outlinePr summaryBelow="0" summaryRight="0"/>
  </sheetPr>
  <dimension ref="B1:L284"/>
  <sheetViews>
    <sheetView topLeftCell="A10" zoomScale="85" zoomScaleNormal="85" zoomScaleSheetLayoutView="71" workbookViewId="0">
      <selection activeCell="G13" sqref="G13:J13"/>
    </sheetView>
  </sheetViews>
  <sheetFormatPr defaultColWidth="9.109375" defaultRowHeight="15.6" outlineLevelRow="3" x14ac:dyDescent="0.3"/>
  <cols>
    <col min="1" max="1" width="4.88671875" style="345" customWidth="1"/>
    <col min="2" max="2" width="5.109375" style="342" customWidth="1"/>
    <col min="3" max="3" width="84.33203125" style="366" customWidth="1"/>
    <col min="4" max="4" width="13.6640625" style="344" customWidth="1"/>
    <col min="5" max="5" width="15.88671875" style="344" bestFit="1" customWidth="1"/>
    <col min="6" max="6" width="12.5546875" style="344" customWidth="1"/>
    <col min="7" max="7" width="13.6640625" style="344" bestFit="1" customWidth="1"/>
    <col min="8" max="8" width="13" style="344" customWidth="1"/>
    <col min="9" max="9" width="12.5546875" style="344" customWidth="1"/>
    <col min="10" max="10" width="14.33203125" style="344" customWidth="1"/>
    <col min="11" max="11" width="9.109375" style="344" customWidth="1"/>
    <col min="12" max="12" width="12.109375" style="345" customWidth="1"/>
    <col min="13" max="16384" width="9.109375" style="345"/>
  </cols>
  <sheetData>
    <row r="1" spans="2:12" x14ac:dyDescent="0.3">
      <c r="C1" s="343" t="s">
        <v>973</v>
      </c>
      <c r="D1" s="343"/>
      <c r="E1" s="343"/>
      <c r="F1" s="343"/>
      <c r="G1" s="343"/>
      <c r="H1" s="343"/>
    </row>
    <row r="2" spans="2:12" x14ac:dyDescent="0.3">
      <c r="C2" s="1435" t="s">
        <v>931</v>
      </c>
      <c r="D2" s="1435"/>
      <c r="E2" s="1435"/>
      <c r="F2" s="1435"/>
      <c r="G2" s="343"/>
      <c r="H2" s="343"/>
    </row>
    <row r="3" spans="2:12" x14ac:dyDescent="0.3">
      <c r="C3" s="410" t="s">
        <v>974</v>
      </c>
      <c r="D3" s="343"/>
      <c r="E3" s="343"/>
      <c r="F3" s="343"/>
      <c r="G3" s="343"/>
      <c r="H3" s="343"/>
    </row>
    <row r="4" spans="2:12" x14ac:dyDescent="0.3">
      <c r="C4" s="343" t="s">
        <v>490</v>
      </c>
      <c r="D4" s="343"/>
      <c r="E4" s="346" t="e">
        <f ca="1">E12-Venituri!G14</f>
        <v>#REF!</v>
      </c>
      <c r="F4" s="347"/>
      <c r="G4" s="346">
        <f ca="1">G12-Venituri!I14</f>
        <v>-467</v>
      </c>
      <c r="H4" s="346" t="e">
        <f ca="1">H12-Venituri!K14</f>
        <v>#REF!</v>
      </c>
      <c r="I4" s="348" t="e">
        <f ca="1">I12-Venituri!M14</f>
        <v>#REF!</v>
      </c>
      <c r="J4" s="348">
        <f ca="1">J12-Venituri!O14</f>
        <v>213</v>
      </c>
    </row>
    <row r="5" spans="2:12" x14ac:dyDescent="0.3">
      <c r="C5" s="1436" t="s">
        <v>491</v>
      </c>
      <c r="D5" s="1436"/>
      <c r="E5" s="1436"/>
      <c r="F5" s="1436"/>
      <c r="G5" s="1436"/>
      <c r="H5" s="1436"/>
      <c r="I5" s="1436"/>
      <c r="J5" s="1436"/>
      <c r="K5" s="345"/>
    </row>
    <row r="6" spans="2:12" x14ac:dyDescent="0.3">
      <c r="B6" s="1436" t="s">
        <v>1081</v>
      </c>
      <c r="C6" s="1436"/>
      <c r="D6" s="1436"/>
      <c r="E6" s="1436"/>
      <c r="F6" s="1436"/>
      <c r="G6" s="1436"/>
      <c r="H6" s="1436"/>
      <c r="I6" s="1436"/>
      <c r="J6" s="1436"/>
    </row>
    <row r="7" spans="2:12" x14ac:dyDescent="0.3">
      <c r="C7" s="1437"/>
      <c r="D7" s="1437"/>
      <c r="E7" s="1437"/>
      <c r="F7" s="1437"/>
      <c r="G7" s="1437"/>
      <c r="H7" s="1437"/>
      <c r="I7" s="1437"/>
      <c r="J7" s="1437"/>
    </row>
    <row r="8" spans="2:12" ht="16.2" thickBot="1" x14ac:dyDescent="0.35">
      <c r="C8" s="349"/>
      <c r="D8" s="350"/>
      <c r="E8" s="350"/>
      <c r="F8" s="350"/>
      <c r="G8" s="350"/>
      <c r="H8" s="350"/>
      <c r="I8" s="1438" t="s">
        <v>492</v>
      </c>
      <c r="J8" s="1438"/>
      <c r="K8" s="345"/>
    </row>
    <row r="9" spans="2:12" ht="15" customHeight="1" x14ac:dyDescent="0.3">
      <c r="B9" s="1439" t="s">
        <v>6</v>
      </c>
      <c r="C9" s="1440"/>
      <c r="D9" s="1445" t="s">
        <v>7</v>
      </c>
      <c r="E9" s="1448" t="s">
        <v>984</v>
      </c>
      <c r="F9" s="1449"/>
      <c r="G9" s="1449"/>
      <c r="H9" s="1449"/>
      <c r="I9" s="1449"/>
      <c r="J9" s="1450"/>
      <c r="K9" s="351"/>
    </row>
    <row r="10" spans="2:12" ht="15" customHeight="1" x14ac:dyDescent="0.3">
      <c r="B10" s="1441"/>
      <c r="C10" s="1442"/>
      <c r="D10" s="1446"/>
      <c r="E10" s="1451" t="s">
        <v>493</v>
      </c>
      <c r="F10" s="1452"/>
      <c r="G10" s="1453" t="s">
        <v>494</v>
      </c>
      <c r="H10" s="1454"/>
      <c r="I10" s="1454"/>
      <c r="J10" s="1455"/>
      <c r="K10" s="1423">
        <v>2022</v>
      </c>
    </row>
    <row r="11" spans="2:12" ht="105.6" thickBot="1" x14ac:dyDescent="0.35">
      <c r="B11" s="1443"/>
      <c r="C11" s="1444"/>
      <c r="D11" s="1447"/>
      <c r="E11" s="352" t="s">
        <v>495</v>
      </c>
      <c r="F11" s="353" t="s">
        <v>496</v>
      </c>
      <c r="G11" s="353" t="s">
        <v>497</v>
      </c>
      <c r="H11" s="353" t="s">
        <v>498</v>
      </c>
      <c r="I11" s="353" t="s">
        <v>499</v>
      </c>
      <c r="J11" s="354" t="s">
        <v>500</v>
      </c>
      <c r="K11" s="1424"/>
    </row>
    <row r="12" spans="2:12" ht="33.75" customHeight="1" x14ac:dyDescent="0.3">
      <c r="B12" s="1425" t="s">
        <v>975</v>
      </c>
      <c r="C12" s="1426"/>
      <c r="D12" s="203"/>
      <c r="E12" s="204" t="e">
        <f>SUM(G12:J12)</f>
        <v>#REF!</v>
      </c>
      <c r="F12" s="205">
        <f>SUM(F13+F183)</f>
        <v>0</v>
      </c>
      <c r="G12" s="205">
        <f>SUM(G13+G183)</f>
        <v>367</v>
      </c>
      <c r="H12" s="205" t="e">
        <f>SUM(H13+H183)</f>
        <v>#REF!</v>
      </c>
      <c r="I12" s="205" t="e">
        <f>SUM(I13+I183)</f>
        <v>#REF!</v>
      </c>
      <c r="J12" s="205">
        <f>SUM(J13+J183)</f>
        <v>385</v>
      </c>
      <c r="K12" s="206"/>
      <c r="L12" s="401"/>
    </row>
    <row r="13" spans="2:12" ht="15.75" customHeight="1" x14ac:dyDescent="0.3">
      <c r="B13" s="1427" t="s">
        <v>976</v>
      </c>
      <c r="C13" s="1428"/>
      <c r="D13" s="207"/>
      <c r="E13" s="204">
        <f t="shared" ref="E13:E14" si="0">SUM(G13:J13)</f>
        <v>1502</v>
      </c>
      <c r="F13" s="322">
        <f>SUM(F14+F175)</f>
        <v>0</v>
      </c>
      <c r="G13" s="322">
        <f>SUM(G14+G175)</f>
        <v>339</v>
      </c>
      <c r="H13" s="322">
        <f>SUM(H14+H175)</f>
        <v>384</v>
      </c>
      <c r="I13" s="322">
        <f>SUM(I14+I175)</f>
        <v>394</v>
      </c>
      <c r="J13" s="322">
        <f>SUM(J14+J175)</f>
        <v>385</v>
      </c>
      <c r="K13" s="213"/>
      <c r="L13" s="401"/>
    </row>
    <row r="14" spans="2:12" s="355" customFormat="1" ht="30.75" customHeight="1" x14ac:dyDescent="0.3">
      <c r="B14" s="1429" t="s">
        <v>977</v>
      </c>
      <c r="C14" s="1430"/>
      <c r="D14" s="173" t="s">
        <v>501</v>
      </c>
      <c r="E14" s="204">
        <f t="shared" si="0"/>
        <v>1502</v>
      </c>
      <c r="F14" s="322">
        <f>SUM(F15+F46+F142+F148)</f>
        <v>0</v>
      </c>
      <c r="G14" s="322">
        <f>SUM(G15+G46+G142+G148)</f>
        <v>339</v>
      </c>
      <c r="H14" s="322">
        <f>SUM(H15+H46+H142+H148)</f>
        <v>384</v>
      </c>
      <c r="I14" s="322">
        <f>SUM(I15+I46+I142+I148)</f>
        <v>394</v>
      </c>
      <c r="J14" s="322">
        <f>SUM(J15+J46+J142+J148)</f>
        <v>385</v>
      </c>
      <c r="K14" s="213"/>
      <c r="L14" s="402"/>
    </row>
    <row r="15" spans="2:12" s="202" customFormat="1" ht="15.75" hidden="1" customHeight="1" collapsed="1" x14ac:dyDescent="0.3">
      <c r="B15" s="1431" t="s">
        <v>502</v>
      </c>
      <c r="C15" s="1432"/>
      <c r="D15" s="173" t="s">
        <v>503</v>
      </c>
      <c r="E15" s="210">
        <f t="shared" ref="E15:E45" si="1">SUM(G15:J15)</f>
        <v>0</v>
      </c>
      <c r="F15" s="211">
        <f>SUM(F16+F39)</f>
        <v>0</v>
      </c>
      <c r="G15" s="210">
        <f>SUM(G16,G39,G32)</f>
        <v>0</v>
      </c>
      <c r="H15" s="210">
        <f t="shared" ref="H15:J15" si="2">SUM(H16,H39,H32)</f>
        <v>0</v>
      </c>
      <c r="I15" s="210">
        <f t="shared" si="2"/>
        <v>0</v>
      </c>
      <c r="J15" s="210">
        <f t="shared" si="2"/>
        <v>0</v>
      </c>
      <c r="K15" s="213"/>
      <c r="L15" s="202">
        <v>0</v>
      </c>
    </row>
    <row r="16" spans="2:12" s="323" customFormat="1" ht="27" hidden="1" customHeight="1" outlineLevel="1" collapsed="1" x14ac:dyDescent="0.3">
      <c r="B16" s="1433" t="s">
        <v>970</v>
      </c>
      <c r="C16" s="1434"/>
      <c r="D16" s="173" t="s">
        <v>504</v>
      </c>
      <c r="E16" s="210">
        <f t="shared" si="1"/>
        <v>0</v>
      </c>
      <c r="F16" s="210">
        <f>SUM(F17:F31)</f>
        <v>0</v>
      </c>
      <c r="G16" s="210">
        <f>SUM(G17:G31)</f>
        <v>0</v>
      </c>
      <c r="H16" s="210">
        <f t="shared" ref="H16:J16" si="3">SUM(H17:H31)</f>
        <v>0</v>
      </c>
      <c r="I16" s="210">
        <f t="shared" si="3"/>
        <v>0</v>
      </c>
      <c r="J16" s="210">
        <f t="shared" si="3"/>
        <v>0</v>
      </c>
      <c r="K16" s="215" t="s">
        <v>43</v>
      </c>
      <c r="L16" s="403"/>
    </row>
    <row r="17" spans="2:12" s="321" customFormat="1" hidden="1" outlineLevel="2" x14ac:dyDescent="0.3">
      <c r="B17" s="174"/>
      <c r="C17" s="175" t="s">
        <v>505</v>
      </c>
      <c r="D17" s="176" t="s">
        <v>506</v>
      </c>
      <c r="E17" s="216">
        <f t="shared" si="1"/>
        <v>0</v>
      </c>
      <c r="F17" s="216"/>
      <c r="G17" s="216"/>
      <c r="H17" s="216"/>
      <c r="I17" s="216"/>
      <c r="J17" s="217"/>
      <c r="K17" s="220" t="s">
        <v>43</v>
      </c>
      <c r="L17" s="321">
        <v>0</v>
      </c>
    </row>
    <row r="18" spans="2:12" s="321" customFormat="1" hidden="1" outlineLevel="2" x14ac:dyDescent="0.3">
      <c r="B18" s="177"/>
      <c r="C18" s="175" t="s">
        <v>507</v>
      </c>
      <c r="D18" s="176" t="s">
        <v>508</v>
      </c>
      <c r="E18" s="216">
        <f t="shared" si="1"/>
        <v>0</v>
      </c>
      <c r="F18" s="221"/>
      <c r="G18" s="221"/>
      <c r="H18" s="221"/>
      <c r="I18" s="221"/>
      <c r="J18" s="222"/>
      <c r="K18" s="220" t="s">
        <v>43</v>
      </c>
      <c r="L18" s="321">
        <v>1202.0005700000002</v>
      </c>
    </row>
    <row r="19" spans="2:12" s="321" customFormat="1" hidden="1" outlineLevel="2" x14ac:dyDescent="0.3">
      <c r="B19" s="177"/>
      <c r="C19" s="175" t="s">
        <v>509</v>
      </c>
      <c r="D19" s="176" t="s">
        <v>510</v>
      </c>
      <c r="E19" s="216">
        <f t="shared" si="1"/>
        <v>0</v>
      </c>
      <c r="F19" s="221"/>
      <c r="G19" s="221"/>
      <c r="H19" s="221"/>
      <c r="I19" s="221"/>
      <c r="J19" s="222"/>
      <c r="K19" s="220" t="s">
        <v>43</v>
      </c>
      <c r="L19" s="321">
        <v>633.00057000000004</v>
      </c>
    </row>
    <row r="20" spans="2:12" s="321" customFormat="1" hidden="1" outlineLevel="2" x14ac:dyDescent="0.3">
      <c r="B20" s="174"/>
      <c r="C20" s="175" t="s">
        <v>511</v>
      </c>
      <c r="D20" s="176" t="s">
        <v>512</v>
      </c>
      <c r="E20" s="216">
        <f t="shared" si="1"/>
        <v>0</v>
      </c>
      <c r="F20" s="216"/>
      <c r="G20" s="216"/>
      <c r="H20" s="216"/>
      <c r="I20" s="216"/>
      <c r="J20" s="217"/>
      <c r="K20" s="220" t="s">
        <v>43</v>
      </c>
      <c r="L20" s="321">
        <v>52</v>
      </c>
    </row>
    <row r="21" spans="2:12" s="321" customFormat="1" hidden="1" outlineLevel="2" x14ac:dyDescent="0.3">
      <c r="B21" s="174"/>
      <c r="C21" s="175" t="s">
        <v>513</v>
      </c>
      <c r="D21" s="176" t="s">
        <v>514</v>
      </c>
      <c r="E21" s="216">
        <f t="shared" si="1"/>
        <v>0</v>
      </c>
      <c r="F21" s="216"/>
      <c r="G21" s="216"/>
      <c r="H21" s="216"/>
      <c r="I21" s="216"/>
      <c r="J21" s="217"/>
      <c r="K21" s="220" t="s">
        <v>43</v>
      </c>
      <c r="L21" s="321">
        <v>13</v>
      </c>
    </row>
    <row r="22" spans="2:12" s="321" customFormat="1" hidden="1" outlineLevel="2" x14ac:dyDescent="0.3">
      <c r="B22" s="174"/>
      <c r="C22" s="175" t="s">
        <v>515</v>
      </c>
      <c r="D22" s="176" t="s">
        <v>516</v>
      </c>
      <c r="E22" s="216">
        <f t="shared" si="1"/>
        <v>0</v>
      </c>
      <c r="F22" s="216"/>
      <c r="G22" s="216"/>
      <c r="H22" s="216"/>
      <c r="I22" s="216"/>
      <c r="J22" s="217"/>
      <c r="K22" s="220" t="s">
        <v>43</v>
      </c>
      <c r="L22" s="321">
        <v>0</v>
      </c>
    </row>
    <row r="23" spans="2:12" s="321" customFormat="1" hidden="1" outlineLevel="2" x14ac:dyDescent="0.3">
      <c r="B23" s="174"/>
      <c r="C23" s="175" t="s">
        <v>517</v>
      </c>
      <c r="D23" s="176" t="s">
        <v>518</v>
      </c>
      <c r="E23" s="216">
        <f t="shared" si="1"/>
        <v>0</v>
      </c>
      <c r="F23" s="216"/>
      <c r="G23" s="216"/>
      <c r="H23" s="216"/>
      <c r="I23" s="216"/>
      <c r="J23" s="217"/>
      <c r="K23" s="220" t="s">
        <v>43</v>
      </c>
      <c r="L23" s="321">
        <v>3.0005700000000002</v>
      </c>
    </row>
    <row r="24" spans="2:12" s="321" customFormat="1" hidden="1" outlineLevel="2" x14ac:dyDescent="0.3">
      <c r="B24" s="174"/>
      <c r="C24" s="175" t="s">
        <v>519</v>
      </c>
      <c r="D24" s="176" t="s">
        <v>520</v>
      </c>
      <c r="E24" s="216">
        <f t="shared" si="1"/>
        <v>0</v>
      </c>
      <c r="F24" s="216"/>
      <c r="G24" s="216"/>
      <c r="H24" s="216"/>
      <c r="I24" s="216"/>
      <c r="J24" s="217"/>
      <c r="K24" s="220" t="s">
        <v>43</v>
      </c>
      <c r="L24" s="321">
        <v>0</v>
      </c>
    </row>
    <row r="25" spans="2:12" s="321" customFormat="1" hidden="1" outlineLevel="2" x14ac:dyDescent="0.3">
      <c r="B25" s="174"/>
      <c r="C25" s="175" t="s">
        <v>521</v>
      </c>
      <c r="D25" s="176" t="s">
        <v>522</v>
      </c>
      <c r="E25" s="216">
        <f t="shared" si="1"/>
        <v>0</v>
      </c>
      <c r="F25" s="216"/>
      <c r="G25" s="216"/>
      <c r="H25" s="216"/>
      <c r="I25" s="216"/>
      <c r="J25" s="217"/>
      <c r="K25" s="220" t="s">
        <v>43</v>
      </c>
      <c r="L25" s="321">
        <v>0</v>
      </c>
    </row>
    <row r="26" spans="2:12" s="321" customFormat="1" hidden="1" outlineLevel="2" x14ac:dyDescent="0.3">
      <c r="B26" s="174"/>
      <c r="C26" s="175" t="s">
        <v>523</v>
      </c>
      <c r="D26" s="176" t="s">
        <v>524</v>
      </c>
      <c r="E26" s="216">
        <f t="shared" si="1"/>
        <v>0</v>
      </c>
      <c r="F26" s="216"/>
      <c r="G26" s="216"/>
      <c r="H26" s="216"/>
      <c r="I26" s="216"/>
      <c r="J26" s="217"/>
      <c r="K26" s="220" t="s">
        <v>43</v>
      </c>
      <c r="L26" s="321">
        <v>0</v>
      </c>
    </row>
    <row r="27" spans="2:12" s="321" customFormat="1" hidden="1" outlineLevel="2" x14ac:dyDescent="0.3">
      <c r="B27" s="178"/>
      <c r="C27" s="179" t="s">
        <v>525</v>
      </c>
      <c r="D27" s="176" t="s">
        <v>526</v>
      </c>
      <c r="E27" s="216">
        <f t="shared" si="1"/>
        <v>0</v>
      </c>
      <c r="F27" s="216"/>
      <c r="G27" s="216"/>
      <c r="H27" s="216"/>
      <c r="I27" s="216"/>
      <c r="J27" s="217"/>
      <c r="K27" s="220" t="s">
        <v>43</v>
      </c>
      <c r="L27" s="321">
        <v>0</v>
      </c>
    </row>
    <row r="28" spans="2:12" s="321" customFormat="1" hidden="1" outlineLevel="2" x14ac:dyDescent="0.3">
      <c r="B28" s="178"/>
      <c r="C28" s="179" t="s">
        <v>527</v>
      </c>
      <c r="D28" s="176" t="s">
        <v>528</v>
      </c>
      <c r="E28" s="216">
        <f t="shared" si="1"/>
        <v>0</v>
      </c>
      <c r="F28" s="216"/>
      <c r="G28" s="216"/>
      <c r="H28" s="216"/>
      <c r="I28" s="216"/>
      <c r="J28" s="217"/>
      <c r="K28" s="220" t="s">
        <v>43</v>
      </c>
      <c r="L28" s="321">
        <v>13</v>
      </c>
    </row>
    <row r="29" spans="2:12" s="321" customFormat="1" hidden="1" outlineLevel="2" x14ac:dyDescent="0.3">
      <c r="B29" s="178"/>
      <c r="C29" s="179" t="s">
        <v>529</v>
      </c>
      <c r="D29" s="176" t="s">
        <v>530</v>
      </c>
      <c r="E29" s="216">
        <f t="shared" si="1"/>
        <v>0</v>
      </c>
      <c r="F29" s="216"/>
      <c r="G29" s="216"/>
      <c r="H29" s="216"/>
      <c r="I29" s="216"/>
      <c r="J29" s="217"/>
      <c r="K29" s="220" t="s">
        <v>43</v>
      </c>
      <c r="L29" s="321">
        <v>552</v>
      </c>
    </row>
    <row r="30" spans="2:12" s="321" customFormat="1" hidden="1" outlineLevel="2" x14ac:dyDescent="0.3">
      <c r="B30" s="178"/>
      <c r="C30" s="179" t="s">
        <v>531</v>
      </c>
      <c r="D30" s="176" t="s">
        <v>532</v>
      </c>
      <c r="E30" s="216">
        <f t="shared" si="1"/>
        <v>0</v>
      </c>
      <c r="F30" s="216"/>
      <c r="G30" s="216"/>
      <c r="H30" s="216"/>
      <c r="I30" s="216"/>
      <c r="J30" s="217"/>
      <c r="K30" s="220" t="s">
        <v>43</v>
      </c>
      <c r="L30" s="321">
        <v>0</v>
      </c>
    </row>
    <row r="31" spans="2:12" s="321" customFormat="1" hidden="1" outlineLevel="2" x14ac:dyDescent="0.3">
      <c r="B31" s="178"/>
      <c r="C31" s="175" t="s">
        <v>533</v>
      </c>
      <c r="D31" s="176" t="s">
        <v>534</v>
      </c>
      <c r="E31" s="216">
        <f t="shared" si="1"/>
        <v>0</v>
      </c>
      <c r="F31" s="216"/>
      <c r="G31" s="216"/>
      <c r="H31" s="216"/>
      <c r="I31" s="216"/>
      <c r="J31" s="217"/>
      <c r="K31" s="220" t="s">
        <v>43</v>
      </c>
      <c r="L31" s="321">
        <v>0</v>
      </c>
    </row>
    <row r="32" spans="2:12" s="321" customFormat="1" hidden="1" outlineLevel="1" collapsed="1" x14ac:dyDescent="0.3">
      <c r="B32" s="1460" t="s">
        <v>971</v>
      </c>
      <c r="C32" s="1461"/>
      <c r="D32" s="173" t="s">
        <v>535</v>
      </c>
      <c r="E32" s="223">
        <f t="shared" si="1"/>
        <v>0</v>
      </c>
      <c r="F32" s="223">
        <f>SUM(F33:F38)</f>
        <v>0</v>
      </c>
      <c r="G32" s="223">
        <f>SUM(G33:G38)</f>
        <v>0</v>
      </c>
      <c r="H32" s="223">
        <f t="shared" ref="H32:J32" si="4">SUM(H33:H38)</f>
        <v>0</v>
      </c>
      <c r="I32" s="223">
        <f t="shared" si="4"/>
        <v>0</v>
      </c>
      <c r="J32" s="223">
        <f t="shared" si="4"/>
        <v>0</v>
      </c>
      <c r="K32" s="220" t="s">
        <v>43</v>
      </c>
      <c r="L32" s="404"/>
    </row>
    <row r="33" spans="2:12" s="321" customFormat="1" hidden="1" outlineLevel="2" x14ac:dyDescent="0.3">
      <c r="B33" s="178"/>
      <c r="C33" s="175" t="s">
        <v>536</v>
      </c>
      <c r="D33" s="176" t="s">
        <v>537</v>
      </c>
      <c r="E33" s="216">
        <f t="shared" si="1"/>
        <v>0</v>
      </c>
      <c r="F33" s="216"/>
      <c r="G33" s="216"/>
      <c r="H33" s="216"/>
      <c r="I33" s="216"/>
      <c r="J33" s="217"/>
      <c r="K33" s="220" t="s">
        <v>43</v>
      </c>
      <c r="L33" s="321">
        <v>0</v>
      </c>
    </row>
    <row r="34" spans="2:12" s="321" customFormat="1" hidden="1" outlineLevel="2" x14ac:dyDescent="0.3">
      <c r="B34" s="178"/>
      <c r="C34" s="175" t="s">
        <v>538</v>
      </c>
      <c r="D34" s="176" t="s">
        <v>539</v>
      </c>
      <c r="E34" s="216">
        <f t="shared" si="1"/>
        <v>0</v>
      </c>
      <c r="F34" s="216"/>
      <c r="G34" s="216"/>
      <c r="H34" s="216"/>
      <c r="I34" s="216"/>
      <c r="J34" s="217"/>
      <c r="K34" s="220" t="s">
        <v>43</v>
      </c>
      <c r="L34" s="321">
        <v>362</v>
      </c>
    </row>
    <row r="35" spans="2:12" s="321" customFormat="1" hidden="1" outlineLevel="2" x14ac:dyDescent="0.3">
      <c r="B35" s="178"/>
      <c r="C35" s="175" t="s">
        <v>540</v>
      </c>
      <c r="D35" s="176" t="s">
        <v>541</v>
      </c>
      <c r="E35" s="216">
        <f t="shared" si="1"/>
        <v>0</v>
      </c>
      <c r="F35" s="216"/>
      <c r="G35" s="216"/>
      <c r="H35" s="216"/>
      <c r="I35" s="216"/>
      <c r="J35" s="217"/>
      <c r="K35" s="220" t="s">
        <v>43</v>
      </c>
      <c r="L35" s="321">
        <v>101</v>
      </c>
    </row>
    <row r="36" spans="2:12" s="321" customFormat="1" hidden="1" outlineLevel="2" x14ac:dyDescent="0.3">
      <c r="B36" s="178"/>
      <c r="C36" s="175" t="s">
        <v>542</v>
      </c>
      <c r="D36" s="176" t="s">
        <v>543</v>
      </c>
      <c r="E36" s="216">
        <f t="shared" si="1"/>
        <v>0</v>
      </c>
      <c r="F36" s="216"/>
      <c r="G36" s="216"/>
      <c r="H36" s="216"/>
      <c r="I36" s="216"/>
      <c r="J36" s="217"/>
      <c r="K36" s="220" t="s">
        <v>43</v>
      </c>
      <c r="L36" s="321">
        <v>211</v>
      </c>
    </row>
    <row r="37" spans="2:12" s="321" customFormat="1" hidden="1" outlineLevel="2" x14ac:dyDescent="0.3">
      <c r="B37" s="178"/>
      <c r="C37" s="179" t="s">
        <v>544</v>
      </c>
      <c r="D37" s="176" t="s">
        <v>545</v>
      </c>
      <c r="E37" s="216">
        <f t="shared" si="1"/>
        <v>0</v>
      </c>
      <c r="F37" s="216"/>
      <c r="G37" s="216"/>
      <c r="H37" s="216"/>
      <c r="I37" s="216"/>
      <c r="J37" s="217"/>
      <c r="K37" s="220" t="s">
        <v>43</v>
      </c>
      <c r="L37" s="321">
        <v>0</v>
      </c>
    </row>
    <row r="38" spans="2:12" s="321" customFormat="1" hidden="1" outlineLevel="2" x14ac:dyDescent="0.3">
      <c r="B38" s="174"/>
      <c r="C38" s="175" t="s">
        <v>546</v>
      </c>
      <c r="D38" s="176" t="s">
        <v>547</v>
      </c>
      <c r="E38" s="216">
        <f t="shared" si="1"/>
        <v>0</v>
      </c>
      <c r="F38" s="216"/>
      <c r="G38" s="216"/>
      <c r="H38" s="216"/>
      <c r="I38" s="216"/>
      <c r="J38" s="217"/>
      <c r="K38" s="220" t="s">
        <v>43</v>
      </c>
      <c r="L38" s="321">
        <v>50</v>
      </c>
    </row>
    <row r="39" spans="2:12" s="323" customFormat="1" hidden="1" outlineLevel="1" collapsed="1" x14ac:dyDescent="0.3">
      <c r="B39" s="1462" t="s">
        <v>972</v>
      </c>
      <c r="C39" s="1463"/>
      <c r="D39" s="173" t="s">
        <v>548</v>
      </c>
      <c r="E39" s="223">
        <f t="shared" si="1"/>
        <v>0</v>
      </c>
      <c r="F39" s="223">
        <f>SUM(F40:F45)</f>
        <v>0</v>
      </c>
      <c r="G39" s="223">
        <f t="shared" ref="G39:J39" si="5">SUM(G40:G45)</f>
        <v>0</v>
      </c>
      <c r="H39" s="223">
        <f t="shared" si="5"/>
        <v>0</v>
      </c>
      <c r="I39" s="223">
        <f t="shared" si="5"/>
        <v>0</v>
      </c>
      <c r="J39" s="223">
        <f t="shared" si="5"/>
        <v>0</v>
      </c>
      <c r="K39" s="215" t="s">
        <v>43</v>
      </c>
      <c r="L39" s="403"/>
    </row>
    <row r="40" spans="2:12" s="321" customFormat="1" hidden="1" outlineLevel="2" x14ac:dyDescent="0.3">
      <c r="B40" s="178"/>
      <c r="C40" s="180" t="s">
        <v>549</v>
      </c>
      <c r="D40" s="176" t="s">
        <v>550</v>
      </c>
      <c r="E40" s="216">
        <f t="shared" si="1"/>
        <v>0</v>
      </c>
      <c r="F40" s="216"/>
      <c r="G40" s="216"/>
      <c r="H40" s="216"/>
      <c r="I40" s="216"/>
      <c r="J40" s="217"/>
      <c r="K40" s="220" t="s">
        <v>43</v>
      </c>
      <c r="L40" s="321">
        <v>25</v>
      </c>
    </row>
    <row r="41" spans="2:12" s="321" customFormat="1" hidden="1" outlineLevel="2" x14ac:dyDescent="0.3">
      <c r="B41" s="181"/>
      <c r="C41" s="179" t="s">
        <v>551</v>
      </c>
      <c r="D41" s="176" t="s">
        <v>552</v>
      </c>
      <c r="E41" s="216">
        <f t="shared" si="1"/>
        <v>0</v>
      </c>
      <c r="F41" s="216"/>
      <c r="G41" s="216"/>
      <c r="H41" s="216"/>
      <c r="I41" s="216"/>
      <c r="J41" s="217"/>
      <c r="K41" s="220" t="s">
        <v>43</v>
      </c>
    </row>
    <row r="42" spans="2:12" s="321" customFormat="1" hidden="1" outlineLevel="2" x14ac:dyDescent="0.3">
      <c r="B42" s="181"/>
      <c r="C42" s="179" t="s">
        <v>553</v>
      </c>
      <c r="D42" s="176" t="s">
        <v>554</v>
      </c>
      <c r="E42" s="216">
        <f t="shared" si="1"/>
        <v>0</v>
      </c>
      <c r="F42" s="216"/>
      <c r="G42" s="216"/>
      <c r="H42" s="216"/>
      <c r="I42" s="216"/>
      <c r="J42" s="217"/>
      <c r="K42" s="220" t="s">
        <v>43</v>
      </c>
      <c r="L42" s="321">
        <v>106</v>
      </c>
    </row>
    <row r="43" spans="2:12" s="321" customFormat="1" hidden="1" outlineLevel="2" x14ac:dyDescent="0.3">
      <c r="B43" s="181"/>
      <c r="C43" s="182" t="s">
        <v>555</v>
      </c>
      <c r="D43" s="176" t="s">
        <v>556</v>
      </c>
      <c r="E43" s="216">
        <f t="shared" si="1"/>
        <v>0</v>
      </c>
      <c r="F43" s="216"/>
      <c r="G43" s="216"/>
      <c r="H43" s="216"/>
      <c r="I43" s="216"/>
      <c r="J43" s="217"/>
      <c r="K43" s="220" t="s">
        <v>43</v>
      </c>
    </row>
    <row r="44" spans="2:12" s="321" customFormat="1" hidden="1" outlineLevel="2" x14ac:dyDescent="0.3">
      <c r="B44" s="181"/>
      <c r="C44" s="182" t="s">
        <v>557</v>
      </c>
      <c r="D44" s="176" t="s">
        <v>558</v>
      </c>
      <c r="E44" s="216">
        <f t="shared" si="1"/>
        <v>0</v>
      </c>
      <c r="F44" s="216"/>
      <c r="G44" s="216"/>
      <c r="H44" s="216"/>
      <c r="I44" s="216"/>
      <c r="J44" s="217"/>
      <c r="K44" s="220" t="s">
        <v>43</v>
      </c>
    </row>
    <row r="45" spans="2:12" s="321" customFormat="1" hidden="1" outlineLevel="2" x14ac:dyDescent="0.3">
      <c r="B45" s="181"/>
      <c r="C45" s="179" t="s">
        <v>559</v>
      </c>
      <c r="D45" s="176" t="s">
        <v>560</v>
      </c>
      <c r="E45" s="216">
        <f t="shared" si="1"/>
        <v>0</v>
      </c>
      <c r="F45" s="216"/>
      <c r="G45" s="216"/>
      <c r="H45" s="216"/>
      <c r="I45" s="216"/>
      <c r="J45" s="217"/>
      <c r="K45" s="220" t="s">
        <v>43</v>
      </c>
    </row>
    <row r="46" spans="2:12" s="355" customFormat="1" ht="27" customHeight="1" x14ac:dyDescent="0.3">
      <c r="B46" s="1431" t="s">
        <v>978</v>
      </c>
      <c r="C46" s="1432"/>
      <c r="D46" s="173" t="s">
        <v>561</v>
      </c>
      <c r="E46" s="204">
        <f>SUM(G46:J46)</f>
        <v>1502</v>
      </c>
      <c r="F46" s="236">
        <f>SUM(F47,F58,F59,F62,F67,F71,F74:F88,F91,F92,F93)</f>
        <v>0</v>
      </c>
      <c r="G46" s="236">
        <f>SUM(G47,G58,G59,G62,G67,G71,G74:G88,G91,G92,G93)</f>
        <v>339</v>
      </c>
      <c r="H46" s="236">
        <f>SUM(H47,H58,H59,H62,H67,H71,H74:H88,H91,H92,H93)</f>
        <v>384</v>
      </c>
      <c r="I46" s="236">
        <f>SUM(I47,I58,I59,I62,I67,I71,I74:I88,I91,I92,I93)</f>
        <v>394</v>
      </c>
      <c r="J46" s="236">
        <f>SUM(J47,J58,J59,J62,J67,J71,J74:J88,J91,J92,J93)</f>
        <v>385</v>
      </c>
      <c r="K46" s="213"/>
      <c r="L46" s="402"/>
    </row>
    <row r="47" spans="2:12" s="357" customFormat="1" outlineLevel="1" x14ac:dyDescent="0.3">
      <c r="B47" s="1456" t="s">
        <v>562</v>
      </c>
      <c r="C47" s="1457"/>
      <c r="D47" s="173" t="s">
        <v>563</v>
      </c>
      <c r="E47" s="204">
        <f t="shared" ref="E47" si="6">SUM(G47:J47)</f>
        <v>1086</v>
      </c>
      <c r="F47" s="236">
        <f>SUM(F48:F57)</f>
        <v>0</v>
      </c>
      <c r="G47" s="236">
        <f>SUM(G48:G57)</f>
        <v>199</v>
      </c>
      <c r="H47" s="236">
        <f>SUM(H48:H57)</f>
        <v>275</v>
      </c>
      <c r="I47" s="236">
        <f>SUM(I48:I57)</f>
        <v>286</v>
      </c>
      <c r="J47" s="236">
        <f>SUM(J48:J57)</f>
        <v>326</v>
      </c>
      <c r="K47" s="356" t="s">
        <v>43</v>
      </c>
      <c r="L47" s="405"/>
    </row>
    <row r="48" spans="2:12" outlineLevel="2" x14ac:dyDescent="0.3">
      <c r="B48" s="358"/>
      <c r="C48" s="359" t="s">
        <v>564</v>
      </c>
      <c r="D48" s="176" t="s">
        <v>565</v>
      </c>
      <c r="E48" s="360">
        <f>SUBTOTAL(9,G48:J48)</f>
        <v>39</v>
      </c>
      <c r="F48" s="360">
        <v>0</v>
      </c>
      <c r="G48" s="360">
        <f>5+10</f>
        <v>15</v>
      </c>
      <c r="H48" s="360">
        <f>3+5+5</f>
        <v>13</v>
      </c>
      <c r="I48" s="360">
        <f>3+5</f>
        <v>8</v>
      </c>
      <c r="J48" s="360">
        <v>3</v>
      </c>
      <c r="K48" s="361" t="s">
        <v>43</v>
      </c>
      <c r="L48" s="401"/>
    </row>
    <row r="49" spans="2:12" outlineLevel="2" x14ac:dyDescent="0.3">
      <c r="B49" s="358"/>
      <c r="C49" s="359" t="s">
        <v>566</v>
      </c>
      <c r="D49" s="176" t="s">
        <v>567</v>
      </c>
      <c r="E49" s="360">
        <f t="shared" ref="E49:E58" si="7">SUBTOTAL(9,G49:J49)</f>
        <v>8</v>
      </c>
      <c r="F49" s="360"/>
      <c r="G49" s="360">
        <v>0</v>
      </c>
      <c r="H49" s="370">
        <v>0</v>
      </c>
      <c r="I49" s="369">
        <v>3</v>
      </c>
      <c r="J49" s="369">
        <v>5</v>
      </c>
      <c r="K49" s="361" t="s">
        <v>43</v>
      </c>
      <c r="L49" s="401"/>
    </row>
    <row r="50" spans="2:12" s="321" customFormat="1" outlineLevel="2" x14ac:dyDescent="0.3">
      <c r="B50" s="181"/>
      <c r="C50" s="179" t="s">
        <v>568</v>
      </c>
      <c r="D50" s="176" t="s">
        <v>569</v>
      </c>
      <c r="E50" s="360">
        <f t="shared" si="7"/>
        <v>0</v>
      </c>
      <c r="F50" s="360"/>
      <c r="G50" s="360"/>
      <c r="H50" s="370">
        <v>0</v>
      </c>
      <c r="I50" s="360"/>
      <c r="J50" s="369">
        <v>0</v>
      </c>
      <c r="K50" s="220" t="s">
        <v>43</v>
      </c>
      <c r="L50" s="404"/>
    </row>
    <row r="51" spans="2:12" outlineLevel="2" x14ac:dyDescent="0.3">
      <c r="B51" s="358"/>
      <c r="C51" s="359" t="s">
        <v>570</v>
      </c>
      <c r="D51" s="176" t="s">
        <v>571</v>
      </c>
      <c r="E51" s="360">
        <f t="shared" si="7"/>
        <v>20</v>
      </c>
      <c r="F51" s="360">
        <v>0</v>
      </c>
      <c r="G51" s="360">
        <v>5</v>
      </c>
      <c r="H51" s="360">
        <v>5</v>
      </c>
      <c r="I51" s="360">
        <v>5</v>
      </c>
      <c r="J51" s="360">
        <v>5</v>
      </c>
      <c r="K51" s="361" t="s">
        <v>43</v>
      </c>
      <c r="L51" s="401"/>
    </row>
    <row r="52" spans="2:12" s="321" customFormat="1" outlineLevel="2" x14ac:dyDescent="0.3">
      <c r="B52" s="181"/>
      <c r="C52" s="179" t="s">
        <v>572</v>
      </c>
      <c r="D52" s="176" t="s">
        <v>573</v>
      </c>
      <c r="E52" s="360">
        <f t="shared" si="7"/>
        <v>8</v>
      </c>
      <c r="F52" s="360"/>
      <c r="G52" s="360">
        <v>2</v>
      </c>
      <c r="H52" s="360">
        <v>2</v>
      </c>
      <c r="I52" s="360">
        <v>2</v>
      </c>
      <c r="J52" s="369">
        <v>2</v>
      </c>
      <c r="K52" s="220" t="s">
        <v>43</v>
      </c>
      <c r="L52" s="404"/>
    </row>
    <row r="53" spans="2:12" s="321" customFormat="1" outlineLevel="2" x14ac:dyDescent="0.3">
      <c r="B53" s="181"/>
      <c r="C53" s="179" t="s">
        <v>574</v>
      </c>
      <c r="D53" s="176" t="s">
        <v>575</v>
      </c>
      <c r="E53" s="360">
        <f t="shared" si="7"/>
        <v>50</v>
      </c>
      <c r="F53" s="360"/>
      <c r="G53" s="360">
        <f>10+10</f>
        <v>20</v>
      </c>
      <c r="H53" s="360">
        <f>10+10</f>
        <v>20</v>
      </c>
      <c r="I53" s="360">
        <v>5</v>
      </c>
      <c r="J53" s="369">
        <v>5</v>
      </c>
      <c r="K53" s="220" t="s">
        <v>43</v>
      </c>
      <c r="L53" s="404"/>
    </row>
    <row r="54" spans="2:12" s="321" customFormat="1" outlineLevel="2" x14ac:dyDescent="0.3">
      <c r="B54" s="181"/>
      <c r="C54" s="179" t="s">
        <v>576</v>
      </c>
      <c r="D54" s="176" t="s">
        <v>577</v>
      </c>
      <c r="E54" s="360">
        <f t="shared" si="7"/>
        <v>0</v>
      </c>
      <c r="F54" s="360"/>
      <c r="G54" s="360"/>
      <c r="H54" s="370">
        <v>0</v>
      </c>
      <c r="I54" s="360"/>
      <c r="J54" s="369">
        <v>0</v>
      </c>
      <c r="K54" s="220" t="s">
        <v>43</v>
      </c>
      <c r="L54" s="404"/>
    </row>
    <row r="55" spans="2:12" s="321" customFormat="1" outlineLevel="2" x14ac:dyDescent="0.3">
      <c r="B55" s="181"/>
      <c r="C55" s="179" t="s">
        <v>578</v>
      </c>
      <c r="D55" s="176" t="s">
        <v>579</v>
      </c>
      <c r="E55" s="360">
        <f t="shared" si="7"/>
        <v>0</v>
      </c>
      <c r="F55" s="360"/>
      <c r="G55" s="360"/>
      <c r="H55" s="370">
        <v>0</v>
      </c>
      <c r="I55" s="360"/>
      <c r="J55" s="369">
        <v>0</v>
      </c>
      <c r="K55" s="220" t="s">
        <v>43</v>
      </c>
      <c r="L55" s="404"/>
    </row>
    <row r="56" spans="2:12" outlineLevel="2" x14ac:dyDescent="0.3">
      <c r="B56" s="358"/>
      <c r="C56" s="362" t="s">
        <v>580</v>
      </c>
      <c r="D56" s="176" t="s">
        <v>581</v>
      </c>
      <c r="E56" s="360">
        <f t="shared" si="7"/>
        <v>4</v>
      </c>
      <c r="F56" s="360">
        <v>0</v>
      </c>
      <c r="G56" s="512">
        <v>1</v>
      </c>
      <c r="H56" s="512">
        <v>1</v>
      </c>
      <c r="I56" s="512">
        <v>1</v>
      </c>
      <c r="J56" s="512">
        <v>1</v>
      </c>
      <c r="K56" s="361" t="s">
        <v>43</v>
      </c>
      <c r="L56" s="401"/>
    </row>
    <row r="57" spans="2:12" outlineLevel="2" x14ac:dyDescent="0.3">
      <c r="B57" s="358"/>
      <c r="C57" s="359" t="s">
        <v>582</v>
      </c>
      <c r="D57" s="176" t="s">
        <v>583</v>
      </c>
      <c r="E57" s="360">
        <f t="shared" si="7"/>
        <v>957</v>
      </c>
      <c r="F57" s="360"/>
      <c r="G57" s="512">
        <f>259+40+10-149-4</f>
        <v>156</v>
      </c>
      <c r="H57" s="512">
        <f>185+86+20-53-4</f>
        <v>234</v>
      </c>
      <c r="I57" s="512">
        <f>148+30+20+91-4-23</f>
        <v>262</v>
      </c>
      <c r="J57" s="512">
        <f>148+30+20+111-4</f>
        <v>305</v>
      </c>
      <c r="K57" s="361" t="s">
        <v>43</v>
      </c>
      <c r="L57" s="401"/>
    </row>
    <row r="58" spans="2:12" s="323" customFormat="1" outlineLevel="1" x14ac:dyDescent="0.3">
      <c r="B58" s="1458" t="s">
        <v>584</v>
      </c>
      <c r="C58" s="1459"/>
      <c r="D58" s="173" t="s">
        <v>585</v>
      </c>
      <c r="E58" s="360">
        <f t="shared" si="7"/>
        <v>28</v>
      </c>
      <c r="F58" s="236"/>
      <c r="G58" s="512">
        <v>7</v>
      </c>
      <c r="H58" s="512">
        <v>7</v>
      </c>
      <c r="I58" s="512">
        <v>7</v>
      </c>
      <c r="J58" s="512">
        <v>7</v>
      </c>
      <c r="K58" s="215" t="s">
        <v>43</v>
      </c>
      <c r="L58" s="403"/>
    </row>
    <row r="59" spans="2:12" s="323" customFormat="1" outlineLevel="1" x14ac:dyDescent="0.3">
      <c r="B59" s="1458" t="s">
        <v>586</v>
      </c>
      <c r="C59" s="1459"/>
      <c r="D59" s="173" t="s">
        <v>587</v>
      </c>
      <c r="E59" s="236">
        <v>0</v>
      </c>
      <c r="F59" s="236">
        <f>SUM(F60+F61)</f>
        <v>0</v>
      </c>
      <c r="G59" s="236">
        <f>SUM(G60:G61)</f>
        <v>0</v>
      </c>
      <c r="H59" s="525">
        <v>0</v>
      </c>
      <c r="I59" s="236">
        <v>0</v>
      </c>
      <c r="J59" s="236">
        <f t="shared" ref="J59" si="8">SUM(J60:J61)</f>
        <v>0</v>
      </c>
      <c r="K59" s="215" t="s">
        <v>43</v>
      </c>
      <c r="L59" s="403"/>
    </row>
    <row r="60" spans="2:12" s="321" customFormat="1" outlineLevel="2" x14ac:dyDescent="0.3">
      <c r="B60" s="178"/>
      <c r="C60" s="183" t="s">
        <v>588</v>
      </c>
      <c r="D60" s="176" t="s">
        <v>356</v>
      </c>
      <c r="E60" s="360">
        <v>0</v>
      </c>
      <c r="F60" s="360">
        <v>0</v>
      </c>
      <c r="G60" s="360">
        <v>0</v>
      </c>
      <c r="H60" s="370">
        <v>0</v>
      </c>
      <c r="I60" s="360">
        <v>0</v>
      </c>
      <c r="J60" s="526">
        <v>0</v>
      </c>
      <c r="K60" s="220" t="s">
        <v>43</v>
      </c>
      <c r="L60" s="404"/>
    </row>
    <row r="61" spans="2:12" s="321" customFormat="1" outlineLevel="2" x14ac:dyDescent="0.3">
      <c r="B61" s="178"/>
      <c r="C61" s="183" t="s">
        <v>589</v>
      </c>
      <c r="D61" s="176" t="s">
        <v>590</v>
      </c>
      <c r="E61" s="360">
        <v>0</v>
      </c>
      <c r="F61" s="360">
        <v>0</v>
      </c>
      <c r="G61" s="360">
        <v>0</v>
      </c>
      <c r="H61" s="370">
        <v>0</v>
      </c>
      <c r="I61" s="360">
        <v>0</v>
      </c>
      <c r="J61" s="526">
        <v>0</v>
      </c>
      <c r="K61" s="220" t="s">
        <v>43</v>
      </c>
      <c r="L61" s="404"/>
    </row>
    <row r="62" spans="2:12" s="357" customFormat="1" outlineLevel="1" x14ac:dyDescent="0.3">
      <c r="B62" s="1456" t="s">
        <v>591</v>
      </c>
      <c r="C62" s="1457"/>
      <c r="D62" s="173" t="s">
        <v>592</v>
      </c>
      <c r="E62" s="236">
        <f>SUBTOTAL(9,G62:J62)</f>
        <v>246</v>
      </c>
      <c r="F62" s="236">
        <f>SUM(F63:F66)</f>
        <v>0</v>
      </c>
      <c r="G62" s="236">
        <f t="shared" ref="G62:J62" si="9">SUM(G63:G66)</f>
        <v>88</v>
      </c>
      <c r="H62" s="236">
        <f t="shared" si="9"/>
        <v>61</v>
      </c>
      <c r="I62" s="236">
        <f t="shared" si="9"/>
        <v>61</v>
      </c>
      <c r="J62" s="236">
        <f t="shared" si="9"/>
        <v>36</v>
      </c>
      <c r="K62" s="220" t="s">
        <v>43</v>
      </c>
      <c r="L62" s="405"/>
    </row>
    <row r="63" spans="2:12" outlineLevel="2" x14ac:dyDescent="0.3">
      <c r="B63" s="358"/>
      <c r="C63" s="359" t="s">
        <v>593</v>
      </c>
      <c r="D63" s="176" t="s">
        <v>358</v>
      </c>
      <c r="E63" s="360">
        <f>SUBTOTAL(9,G63:J63)</f>
        <v>4</v>
      </c>
      <c r="F63" s="360">
        <v>0</v>
      </c>
      <c r="G63" s="513">
        <v>1</v>
      </c>
      <c r="H63" s="513">
        <v>1</v>
      </c>
      <c r="I63" s="513">
        <v>1</v>
      </c>
      <c r="J63" s="513">
        <v>1</v>
      </c>
      <c r="K63" s="361" t="s">
        <v>43</v>
      </c>
      <c r="L63" s="401"/>
    </row>
    <row r="64" spans="2:12" outlineLevel="2" x14ac:dyDescent="0.3">
      <c r="B64" s="358"/>
      <c r="C64" s="359" t="s">
        <v>359</v>
      </c>
      <c r="D64" s="176" t="s">
        <v>360</v>
      </c>
      <c r="E64" s="360">
        <f t="shared" ref="E64:E66" si="10">SUBTOTAL(9,G64:J64)</f>
        <v>187</v>
      </c>
      <c r="F64" s="360"/>
      <c r="G64" s="513">
        <f>25+30+7</f>
        <v>62</v>
      </c>
      <c r="H64" s="513">
        <f>25+25</f>
        <v>50</v>
      </c>
      <c r="I64" s="513">
        <f>25+25</f>
        <v>50</v>
      </c>
      <c r="J64" s="513">
        <v>25</v>
      </c>
      <c r="K64" s="361" t="s">
        <v>43</v>
      </c>
      <c r="L64" s="401"/>
    </row>
    <row r="65" spans="2:12" s="321" customFormat="1" hidden="1" outlineLevel="2" x14ac:dyDescent="0.3">
      <c r="B65" s="181"/>
      <c r="C65" s="179" t="s">
        <v>594</v>
      </c>
      <c r="D65" s="176" t="s">
        <v>595</v>
      </c>
      <c r="E65" s="360">
        <f t="shared" si="10"/>
        <v>0</v>
      </c>
      <c r="F65" s="216"/>
      <c r="G65" s="513"/>
      <c r="H65" s="513">
        <v>0</v>
      </c>
      <c r="I65" s="513"/>
      <c r="J65" s="513">
        <v>0</v>
      </c>
      <c r="K65" s="220" t="s">
        <v>43</v>
      </c>
      <c r="L65" s="404"/>
    </row>
    <row r="66" spans="2:12" outlineLevel="2" x14ac:dyDescent="0.3">
      <c r="B66" s="358"/>
      <c r="C66" s="359" t="s">
        <v>596</v>
      </c>
      <c r="D66" s="176" t="s">
        <v>597</v>
      </c>
      <c r="E66" s="360">
        <f t="shared" si="10"/>
        <v>55</v>
      </c>
      <c r="F66" s="360"/>
      <c r="G66" s="513">
        <f>15+10</f>
        <v>25</v>
      </c>
      <c r="H66" s="513">
        <v>10</v>
      </c>
      <c r="I66" s="513">
        <v>10</v>
      </c>
      <c r="J66" s="513">
        <v>10</v>
      </c>
      <c r="K66" s="361" t="s">
        <v>43</v>
      </c>
      <c r="L66" s="401"/>
    </row>
    <row r="67" spans="2:12" s="357" customFormat="1" ht="15" customHeight="1" outlineLevel="1" x14ac:dyDescent="0.3">
      <c r="B67" s="1456" t="s">
        <v>598</v>
      </c>
      <c r="C67" s="1457"/>
      <c r="D67" s="173" t="s">
        <v>599</v>
      </c>
      <c r="E67" s="236">
        <f>SUBTOTAL(9,G67:J67)</f>
        <v>80</v>
      </c>
      <c r="F67" s="236">
        <f>SUM(F68:F70)</f>
        <v>0</v>
      </c>
      <c r="G67" s="236">
        <f>SUM(G68:G70)</f>
        <v>34</v>
      </c>
      <c r="H67" s="236">
        <f t="shared" ref="H67:J67" si="11">SUM(H68:H70)</f>
        <v>18</v>
      </c>
      <c r="I67" s="236">
        <f t="shared" si="11"/>
        <v>19</v>
      </c>
      <c r="J67" s="236">
        <f t="shared" si="11"/>
        <v>9</v>
      </c>
      <c r="K67" s="356" t="s">
        <v>43</v>
      </c>
      <c r="L67" s="405"/>
    </row>
    <row r="68" spans="2:12" outlineLevel="2" x14ac:dyDescent="0.3">
      <c r="B68" s="358"/>
      <c r="C68" s="359" t="s">
        <v>600</v>
      </c>
      <c r="D68" s="176" t="s">
        <v>601</v>
      </c>
      <c r="E68" s="360">
        <f>SUBTOTAL(9,G68:J68)</f>
        <v>20</v>
      </c>
      <c r="F68" s="360">
        <v>0</v>
      </c>
      <c r="G68" s="360">
        <f>4+10</f>
        <v>14</v>
      </c>
      <c r="H68" s="360">
        <f>2+1</f>
        <v>3</v>
      </c>
      <c r="I68" s="369">
        <v>2</v>
      </c>
      <c r="J68" s="369">
        <v>1</v>
      </c>
      <c r="K68" s="361" t="s">
        <v>43</v>
      </c>
      <c r="L68" s="401"/>
    </row>
    <row r="69" spans="2:12" s="321" customFormat="1" hidden="1" outlineLevel="2" x14ac:dyDescent="0.3">
      <c r="B69" s="181"/>
      <c r="C69" s="179" t="s">
        <v>602</v>
      </c>
      <c r="D69" s="176" t="s">
        <v>603</v>
      </c>
      <c r="E69" s="216"/>
      <c r="F69" s="216"/>
      <c r="G69" s="216"/>
      <c r="H69" s="371">
        <v>0</v>
      </c>
      <c r="I69" s="216"/>
      <c r="J69" s="369">
        <f t="shared" ref="J69:J71" si="12">E69-G69-H69-I69</f>
        <v>0</v>
      </c>
      <c r="K69" s="220" t="s">
        <v>43</v>
      </c>
      <c r="L69" s="404"/>
    </row>
    <row r="70" spans="2:12" outlineLevel="2" x14ac:dyDescent="0.3">
      <c r="B70" s="358"/>
      <c r="C70" s="359" t="s">
        <v>604</v>
      </c>
      <c r="D70" s="176" t="s">
        <v>605</v>
      </c>
      <c r="E70" s="360">
        <f>SUBTOTAL(9,G70:J70)</f>
        <v>60</v>
      </c>
      <c r="F70" s="360">
        <v>0</v>
      </c>
      <c r="G70" s="360">
        <f>10+10</f>
        <v>20</v>
      </c>
      <c r="H70" s="360">
        <v>15</v>
      </c>
      <c r="I70" s="369">
        <f>7+10</f>
        <v>17</v>
      </c>
      <c r="J70" s="369">
        <f>5+3</f>
        <v>8</v>
      </c>
      <c r="K70" s="361" t="s">
        <v>43</v>
      </c>
      <c r="L70" s="401"/>
    </row>
    <row r="71" spans="2:12" s="323" customFormat="1" hidden="1" outlineLevel="1" collapsed="1" x14ac:dyDescent="0.3">
      <c r="B71" s="1458" t="s">
        <v>606</v>
      </c>
      <c r="C71" s="1459"/>
      <c r="D71" s="173" t="s">
        <v>607</v>
      </c>
      <c r="E71" s="223"/>
      <c r="F71" s="223">
        <f>SUM(F72:F73)</f>
        <v>0</v>
      </c>
      <c r="G71" s="223">
        <f>SUM(G72:G73)</f>
        <v>0</v>
      </c>
      <c r="H71" s="223">
        <f>SUM(H72:H73)</f>
        <v>0</v>
      </c>
      <c r="I71" s="223">
        <f>SUM(I72:I73)</f>
        <v>0</v>
      </c>
      <c r="J71" s="223">
        <f t="shared" si="12"/>
        <v>0</v>
      </c>
      <c r="K71" s="215" t="s">
        <v>43</v>
      </c>
      <c r="L71" s="403"/>
    </row>
    <row r="72" spans="2:12" s="321" customFormat="1" hidden="1" outlineLevel="2" x14ac:dyDescent="0.3">
      <c r="B72" s="181"/>
      <c r="C72" s="179" t="s">
        <v>608</v>
      </c>
      <c r="D72" s="176" t="s">
        <v>609</v>
      </c>
      <c r="E72" s="216"/>
      <c r="F72" s="216"/>
      <c r="G72" s="216"/>
      <c r="H72" s="371"/>
      <c r="I72" s="216"/>
      <c r="J72" s="217"/>
      <c r="K72" s="220" t="s">
        <v>43</v>
      </c>
      <c r="L72" s="404"/>
    </row>
    <row r="73" spans="2:12" s="321" customFormat="1" hidden="1" outlineLevel="2" x14ac:dyDescent="0.3">
      <c r="B73" s="181"/>
      <c r="C73" s="179" t="s">
        <v>610</v>
      </c>
      <c r="D73" s="176" t="s">
        <v>611</v>
      </c>
      <c r="E73" s="216"/>
      <c r="F73" s="216"/>
      <c r="G73" s="216"/>
      <c r="H73" s="371"/>
      <c r="I73" s="216"/>
      <c r="J73" s="217"/>
      <c r="K73" s="220" t="s">
        <v>43</v>
      </c>
      <c r="L73" s="404"/>
    </row>
    <row r="74" spans="2:12" s="323" customFormat="1" hidden="1" outlineLevel="1" x14ac:dyDescent="0.3">
      <c r="B74" s="1458" t="s">
        <v>612</v>
      </c>
      <c r="C74" s="1459"/>
      <c r="D74" s="173" t="s">
        <v>613</v>
      </c>
      <c r="E74" s="223"/>
      <c r="F74" s="223"/>
      <c r="G74" s="223"/>
      <c r="H74" s="374"/>
      <c r="I74" s="223"/>
      <c r="J74" s="224"/>
      <c r="K74" s="215" t="s">
        <v>43</v>
      </c>
      <c r="L74" s="403"/>
    </row>
    <row r="75" spans="2:12" s="323" customFormat="1" hidden="1" outlineLevel="1" x14ac:dyDescent="0.3">
      <c r="B75" s="1458" t="s">
        <v>614</v>
      </c>
      <c r="C75" s="1459"/>
      <c r="D75" s="173" t="s">
        <v>615</v>
      </c>
      <c r="E75" s="223"/>
      <c r="F75" s="223"/>
      <c r="G75" s="223"/>
      <c r="H75" s="374"/>
      <c r="I75" s="223"/>
      <c r="J75" s="224"/>
      <c r="K75" s="215" t="s">
        <v>43</v>
      </c>
      <c r="L75" s="403"/>
    </row>
    <row r="76" spans="2:12" s="323" customFormat="1" hidden="1" outlineLevel="1" x14ac:dyDescent="0.3">
      <c r="B76" s="1458" t="s">
        <v>616</v>
      </c>
      <c r="C76" s="1459"/>
      <c r="D76" s="173" t="s">
        <v>617</v>
      </c>
      <c r="E76" s="223"/>
      <c r="F76" s="223"/>
      <c r="G76" s="223"/>
      <c r="H76" s="374"/>
      <c r="I76" s="223"/>
      <c r="J76" s="224"/>
      <c r="K76" s="215" t="s">
        <v>43</v>
      </c>
      <c r="L76" s="403"/>
    </row>
    <row r="77" spans="2:12" s="323" customFormat="1" hidden="1" outlineLevel="1" x14ac:dyDescent="0.3">
      <c r="B77" s="1458" t="s">
        <v>618</v>
      </c>
      <c r="C77" s="1459"/>
      <c r="D77" s="173" t="s">
        <v>619</v>
      </c>
      <c r="E77" s="223"/>
      <c r="F77" s="223"/>
      <c r="G77" s="223"/>
      <c r="H77" s="374"/>
      <c r="I77" s="223"/>
      <c r="J77" s="224"/>
      <c r="K77" s="215" t="s">
        <v>43</v>
      </c>
      <c r="L77" s="403"/>
    </row>
    <row r="78" spans="2:12" s="357" customFormat="1" outlineLevel="1" x14ac:dyDescent="0.3">
      <c r="B78" s="1456" t="s">
        <v>620</v>
      </c>
      <c r="C78" s="1457"/>
      <c r="D78" s="173" t="s">
        <v>621</v>
      </c>
      <c r="E78" s="236">
        <f>SUBTOTAL(9,G78:J78)</f>
        <v>58</v>
      </c>
      <c r="F78" s="236">
        <v>0</v>
      </c>
      <c r="G78" s="236">
        <f>2+8</f>
        <v>10</v>
      </c>
      <c r="H78" s="236">
        <f>2+10+10</f>
        <v>22</v>
      </c>
      <c r="I78" s="236">
        <f>4+6+10</f>
        <v>20</v>
      </c>
      <c r="J78" s="236">
        <v>6</v>
      </c>
      <c r="K78" s="356" t="s">
        <v>43</v>
      </c>
      <c r="L78" s="405"/>
    </row>
    <row r="79" spans="2:12" s="323" customFormat="1" hidden="1" outlineLevel="1" x14ac:dyDescent="0.3">
      <c r="B79" s="1458" t="s">
        <v>622</v>
      </c>
      <c r="C79" s="1459"/>
      <c r="D79" s="173" t="s">
        <v>623</v>
      </c>
      <c r="E79" s="223"/>
      <c r="F79" s="223"/>
      <c r="G79" s="223"/>
      <c r="H79" s="374"/>
      <c r="I79" s="223"/>
      <c r="J79" s="223"/>
      <c r="K79" s="215" t="s">
        <v>43</v>
      </c>
      <c r="L79" s="403"/>
    </row>
    <row r="80" spans="2:12" s="323" customFormat="1" ht="15" hidden="1" customHeight="1" outlineLevel="1" x14ac:dyDescent="0.3">
      <c r="B80" s="1458" t="s">
        <v>624</v>
      </c>
      <c r="C80" s="1459"/>
      <c r="D80" s="173" t="s">
        <v>625</v>
      </c>
      <c r="E80" s="223"/>
      <c r="F80" s="223"/>
      <c r="G80" s="223"/>
      <c r="H80" s="374"/>
      <c r="I80" s="223"/>
      <c r="J80" s="224"/>
      <c r="K80" s="215" t="s">
        <v>43</v>
      </c>
      <c r="L80" s="403"/>
    </row>
    <row r="81" spans="2:12" s="323" customFormat="1" hidden="1" outlineLevel="1" x14ac:dyDescent="0.3">
      <c r="B81" s="1458" t="s">
        <v>626</v>
      </c>
      <c r="C81" s="1459"/>
      <c r="D81" s="173" t="s">
        <v>627</v>
      </c>
      <c r="E81" s="223"/>
      <c r="F81" s="223"/>
      <c r="G81" s="223"/>
      <c r="H81" s="374"/>
      <c r="I81" s="223"/>
      <c r="J81" s="224"/>
      <c r="K81" s="215" t="s">
        <v>43</v>
      </c>
      <c r="L81" s="403"/>
    </row>
    <row r="82" spans="2:12" s="323" customFormat="1" hidden="1" outlineLevel="1" x14ac:dyDescent="0.3">
      <c r="B82" s="1458" t="s">
        <v>628</v>
      </c>
      <c r="C82" s="1459"/>
      <c r="D82" s="173" t="s">
        <v>629</v>
      </c>
      <c r="E82" s="223"/>
      <c r="F82" s="223"/>
      <c r="G82" s="223"/>
      <c r="H82" s="374"/>
      <c r="I82" s="223"/>
      <c r="J82" s="224"/>
      <c r="K82" s="215" t="s">
        <v>43</v>
      </c>
      <c r="L82" s="403"/>
    </row>
    <row r="83" spans="2:12" s="323" customFormat="1" ht="30" hidden="1" customHeight="1" outlineLevel="1" x14ac:dyDescent="0.3">
      <c r="B83" s="1433" t="s">
        <v>630</v>
      </c>
      <c r="C83" s="1434"/>
      <c r="D83" s="173" t="s">
        <v>631</v>
      </c>
      <c r="E83" s="223"/>
      <c r="F83" s="223"/>
      <c r="G83" s="223"/>
      <c r="H83" s="374"/>
      <c r="I83" s="223"/>
      <c r="J83" s="224"/>
      <c r="K83" s="215" t="s">
        <v>43</v>
      </c>
      <c r="L83" s="403"/>
    </row>
    <row r="84" spans="2:12" s="323" customFormat="1" ht="25.5" hidden="1" customHeight="1" outlineLevel="1" x14ac:dyDescent="0.3">
      <c r="B84" s="1458" t="s">
        <v>632</v>
      </c>
      <c r="C84" s="1459"/>
      <c r="D84" s="173" t="s">
        <v>633</v>
      </c>
      <c r="E84" s="223"/>
      <c r="F84" s="223"/>
      <c r="G84" s="223"/>
      <c r="H84" s="374"/>
      <c r="I84" s="223"/>
      <c r="J84" s="224"/>
      <c r="K84" s="215" t="s">
        <v>43</v>
      </c>
      <c r="L84" s="403"/>
    </row>
    <row r="85" spans="2:12" s="323" customFormat="1" hidden="1" outlineLevel="1" x14ac:dyDescent="0.3">
      <c r="B85" s="1458" t="s">
        <v>634</v>
      </c>
      <c r="C85" s="1459"/>
      <c r="D85" s="173" t="s">
        <v>635</v>
      </c>
      <c r="E85" s="223"/>
      <c r="F85" s="223"/>
      <c r="G85" s="223"/>
      <c r="H85" s="374"/>
      <c r="I85" s="223"/>
      <c r="J85" s="224"/>
      <c r="K85" s="215" t="s">
        <v>43</v>
      </c>
      <c r="L85" s="403"/>
    </row>
    <row r="86" spans="2:12" s="323" customFormat="1" hidden="1" outlineLevel="1" x14ac:dyDescent="0.3">
      <c r="B86" s="1458" t="s">
        <v>636</v>
      </c>
      <c r="C86" s="1459"/>
      <c r="D86" s="173" t="s">
        <v>637</v>
      </c>
      <c r="E86" s="223"/>
      <c r="F86" s="223"/>
      <c r="G86" s="223"/>
      <c r="H86" s="374"/>
      <c r="I86" s="223"/>
      <c r="J86" s="224"/>
      <c r="K86" s="215" t="s">
        <v>43</v>
      </c>
      <c r="L86" s="403"/>
    </row>
    <row r="87" spans="2:12" s="323" customFormat="1" hidden="1" outlineLevel="1" x14ac:dyDescent="0.3">
      <c r="B87" s="1458" t="s">
        <v>638</v>
      </c>
      <c r="C87" s="1459"/>
      <c r="D87" s="173" t="s">
        <v>639</v>
      </c>
      <c r="E87" s="223"/>
      <c r="F87" s="223"/>
      <c r="G87" s="223"/>
      <c r="H87" s="374"/>
      <c r="I87" s="223"/>
      <c r="J87" s="224"/>
      <c r="K87" s="215" t="s">
        <v>43</v>
      </c>
      <c r="L87" s="403"/>
    </row>
    <row r="88" spans="2:12" s="323" customFormat="1" ht="24.75" hidden="1" customHeight="1" outlineLevel="1" collapsed="1" x14ac:dyDescent="0.3">
      <c r="B88" s="1433" t="s">
        <v>640</v>
      </c>
      <c r="C88" s="1434"/>
      <c r="D88" s="173" t="s">
        <v>641</v>
      </c>
      <c r="E88" s="223"/>
      <c r="F88" s="223"/>
      <c r="G88" s="223"/>
      <c r="H88" s="374"/>
      <c r="I88" s="223"/>
      <c r="J88" s="224"/>
      <c r="K88" s="215" t="s">
        <v>43</v>
      </c>
      <c r="L88" s="403"/>
    </row>
    <row r="89" spans="2:12" s="321" customFormat="1" hidden="1" outlineLevel="2" x14ac:dyDescent="0.3">
      <c r="B89" s="178"/>
      <c r="C89" s="179" t="s">
        <v>642</v>
      </c>
      <c r="D89" s="176" t="s">
        <v>643</v>
      </c>
      <c r="E89" s="216"/>
      <c r="F89" s="216"/>
      <c r="G89" s="216"/>
      <c r="H89" s="371"/>
      <c r="I89" s="216"/>
      <c r="J89" s="217"/>
      <c r="K89" s="220" t="s">
        <v>43</v>
      </c>
      <c r="L89" s="404"/>
    </row>
    <row r="90" spans="2:12" s="321" customFormat="1" hidden="1" outlineLevel="2" x14ac:dyDescent="0.3">
      <c r="B90" s="178"/>
      <c r="C90" s="179" t="s">
        <v>644</v>
      </c>
      <c r="D90" s="176" t="s">
        <v>645</v>
      </c>
      <c r="E90" s="216"/>
      <c r="F90" s="216"/>
      <c r="G90" s="216"/>
      <c r="H90" s="371"/>
      <c r="I90" s="216"/>
      <c r="J90" s="217"/>
      <c r="K90" s="220" t="s">
        <v>43</v>
      </c>
      <c r="L90" s="404"/>
    </row>
    <row r="91" spans="2:12" s="321" customFormat="1" ht="25.5" hidden="1" customHeight="1" outlineLevel="1" x14ac:dyDescent="0.3">
      <c r="B91" s="1464" t="s">
        <v>646</v>
      </c>
      <c r="C91" s="1465"/>
      <c r="D91" s="173" t="s">
        <v>647</v>
      </c>
      <c r="E91" s="208"/>
      <c r="F91" s="208"/>
      <c r="G91" s="208"/>
      <c r="H91" s="375"/>
      <c r="I91" s="208"/>
      <c r="J91" s="225"/>
      <c r="K91" s="220" t="s">
        <v>43</v>
      </c>
      <c r="L91" s="404"/>
    </row>
    <row r="92" spans="2:12" s="321" customFormat="1" hidden="1" outlineLevel="1" x14ac:dyDescent="0.3">
      <c r="B92" s="1458" t="s">
        <v>648</v>
      </c>
      <c r="C92" s="1459"/>
      <c r="D92" s="173" t="s">
        <v>649</v>
      </c>
      <c r="E92" s="208"/>
      <c r="F92" s="208"/>
      <c r="G92" s="208"/>
      <c r="H92" s="375"/>
      <c r="I92" s="208"/>
      <c r="J92" s="225"/>
      <c r="K92" s="220" t="s">
        <v>43</v>
      </c>
      <c r="L92" s="404"/>
    </row>
    <row r="93" spans="2:12" ht="39.75" customHeight="1" outlineLevel="1" x14ac:dyDescent="0.3">
      <c r="B93" s="1456" t="s">
        <v>650</v>
      </c>
      <c r="C93" s="1457"/>
      <c r="D93" s="173" t="s">
        <v>651</v>
      </c>
      <c r="E93" s="236">
        <f>SUBTOTAL(9,G93:J93)</f>
        <v>4</v>
      </c>
      <c r="F93" s="236">
        <f>SUM(F94:F101)</f>
        <v>0</v>
      </c>
      <c r="G93" s="236">
        <f>SUM(G94:G101)</f>
        <v>1</v>
      </c>
      <c r="H93" s="236">
        <f>SUM(H94:H101)</f>
        <v>1</v>
      </c>
      <c r="I93" s="236">
        <f>SUM(I94:I101)</f>
        <v>1</v>
      </c>
      <c r="J93" s="236">
        <f t="shared" ref="J93" si="13">SUM(J94:J101)</f>
        <v>1</v>
      </c>
      <c r="K93" s="361" t="s">
        <v>43</v>
      </c>
      <c r="L93" s="401"/>
    </row>
    <row r="94" spans="2:12" s="321" customFormat="1" hidden="1" outlineLevel="2" x14ac:dyDescent="0.3">
      <c r="B94" s="178"/>
      <c r="C94" s="179" t="s">
        <v>652</v>
      </c>
      <c r="D94" s="176" t="s">
        <v>653</v>
      </c>
      <c r="E94" s="216"/>
      <c r="F94" s="216"/>
      <c r="G94" s="171"/>
      <c r="H94" s="373"/>
      <c r="I94" s="171"/>
      <c r="J94" s="171"/>
      <c r="K94" s="220" t="s">
        <v>43</v>
      </c>
      <c r="L94" s="404"/>
    </row>
    <row r="95" spans="2:12" s="321" customFormat="1" hidden="1" outlineLevel="2" x14ac:dyDescent="0.3">
      <c r="B95" s="181"/>
      <c r="C95" s="179" t="s">
        <v>654</v>
      </c>
      <c r="D95" s="176" t="s">
        <v>655</v>
      </c>
      <c r="E95" s="216"/>
      <c r="F95" s="216"/>
      <c r="G95" s="171"/>
      <c r="H95" s="373"/>
      <c r="I95" s="171"/>
      <c r="J95" s="171"/>
      <c r="K95" s="220" t="s">
        <v>43</v>
      </c>
      <c r="L95" s="404"/>
    </row>
    <row r="96" spans="2:12" s="321" customFormat="1" hidden="1" outlineLevel="2" x14ac:dyDescent="0.3">
      <c r="B96" s="181"/>
      <c r="C96" s="179" t="s">
        <v>656</v>
      </c>
      <c r="D96" s="176" t="s">
        <v>657</v>
      </c>
      <c r="E96" s="216"/>
      <c r="F96" s="216"/>
      <c r="G96" s="216"/>
      <c r="H96" s="371"/>
      <c r="I96" s="216"/>
      <c r="J96" s="217"/>
      <c r="K96" s="220" t="s">
        <v>43</v>
      </c>
      <c r="L96" s="404"/>
    </row>
    <row r="97" spans="2:12" s="321" customFormat="1" hidden="1" outlineLevel="2" x14ac:dyDescent="0.3">
      <c r="B97" s="181"/>
      <c r="C97" s="179" t="s">
        <v>658</v>
      </c>
      <c r="D97" s="176" t="s">
        <v>659</v>
      </c>
      <c r="E97" s="216"/>
      <c r="F97" s="216"/>
      <c r="G97" s="216"/>
      <c r="H97" s="371"/>
      <c r="I97" s="216"/>
      <c r="J97" s="217"/>
      <c r="K97" s="220" t="s">
        <v>43</v>
      </c>
      <c r="L97" s="404"/>
    </row>
    <row r="98" spans="2:12" s="321" customFormat="1" hidden="1" outlineLevel="2" x14ac:dyDescent="0.3">
      <c r="B98" s="181"/>
      <c r="C98" s="179" t="s">
        <v>660</v>
      </c>
      <c r="D98" s="176" t="s">
        <v>661</v>
      </c>
      <c r="E98" s="216"/>
      <c r="F98" s="216"/>
      <c r="G98" s="216"/>
      <c r="H98" s="371"/>
      <c r="I98" s="216"/>
      <c r="J98" s="217"/>
      <c r="K98" s="220" t="s">
        <v>43</v>
      </c>
      <c r="L98" s="404"/>
    </row>
    <row r="99" spans="2:12" s="321" customFormat="1" hidden="1" outlineLevel="2" x14ac:dyDescent="0.3">
      <c r="B99" s="181"/>
      <c r="C99" s="179" t="s">
        <v>662</v>
      </c>
      <c r="D99" s="176" t="s">
        <v>663</v>
      </c>
      <c r="E99" s="216"/>
      <c r="F99" s="216"/>
      <c r="G99" s="216"/>
      <c r="H99" s="371"/>
      <c r="I99" s="216"/>
      <c r="J99" s="217"/>
      <c r="K99" s="220" t="s">
        <v>43</v>
      </c>
      <c r="L99" s="404"/>
    </row>
    <row r="100" spans="2:12" s="321" customFormat="1" hidden="1" outlineLevel="2" x14ac:dyDescent="0.3">
      <c r="B100" s="181"/>
      <c r="C100" s="179" t="s">
        <v>664</v>
      </c>
      <c r="D100" s="176" t="s">
        <v>665</v>
      </c>
      <c r="E100" s="216"/>
      <c r="F100" s="216"/>
      <c r="G100" s="216"/>
      <c r="H100" s="371"/>
      <c r="I100" s="216"/>
      <c r="J100" s="217"/>
      <c r="K100" s="220" t="s">
        <v>43</v>
      </c>
      <c r="L100" s="404"/>
    </row>
    <row r="101" spans="2:12" outlineLevel="2" x14ac:dyDescent="0.3">
      <c r="B101" s="191"/>
      <c r="C101" s="359" t="s">
        <v>666</v>
      </c>
      <c r="D101" s="176" t="s">
        <v>667</v>
      </c>
      <c r="E101" s="360">
        <f>SUBTOTAL(9,G101:J101)</f>
        <v>4</v>
      </c>
      <c r="F101" s="360">
        <v>0</v>
      </c>
      <c r="G101" s="512">
        <v>1</v>
      </c>
      <c r="H101" s="512">
        <v>1</v>
      </c>
      <c r="I101" s="369">
        <v>1</v>
      </c>
      <c r="J101" s="369">
        <v>1</v>
      </c>
      <c r="K101" s="361" t="s">
        <v>43</v>
      </c>
      <c r="L101" s="401"/>
    </row>
    <row r="102" spans="2:12" s="202" customFormat="1" hidden="1" collapsed="1" x14ac:dyDescent="0.3">
      <c r="B102" s="1431" t="s">
        <v>932</v>
      </c>
      <c r="C102" s="1432"/>
      <c r="D102" s="173" t="s">
        <v>933</v>
      </c>
      <c r="E102" s="208">
        <f t="shared" ref="E102:E140" si="14">SUM(G102:J102)</f>
        <v>0</v>
      </c>
      <c r="F102" s="212"/>
      <c r="G102" s="212"/>
      <c r="H102" s="212"/>
      <c r="I102" s="212"/>
      <c r="J102" s="226"/>
      <c r="K102" s="213"/>
      <c r="L102" s="202">
        <v>0</v>
      </c>
    </row>
    <row r="103" spans="2:12" s="321" customFormat="1" hidden="1" outlineLevel="1" x14ac:dyDescent="0.3">
      <c r="B103" s="1458" t="s">
        <v>668</v>
      </c>
      <c r="C103" s="1459"/>
      <c r="D103" s="173" t="s">
        <v>669</v>
      </c>
      <c r="E103" s="223">
        <f t="shared" si="14"/>
        <v>0</v>
      </c>
      <c r="F103" s="223">
        <f>SUM(F104:F105)</f>
        <v>0</v>
      </c>
      <c r="G103" s="223">
        <f>SUM(G104:G105)</f>
        <v>0</v>
      </c>
      <c r="H103" s="223">
        <f t="shared" ref="H103:J103" si="15">SUM(H104:H105)</f>
        <v>0</v>
      </c>
      <c r="I103" s="223">
        <f t="shared" si="15"/>
        <v>0</v>
      </c>
      <c r="J103" s="223">
        <f t="shared" si="15"/>
        <v>0</v>
      </c>
      <c r="K103" s="220" t="s">
        <v>43</v>
      </c>
      <c r="L103" s="404"/>
    </row>
    <row r="104" spans="2:12" s="321" customFormat="1" ht="15" hidden="1" outlineLevel="2" x14ac:dyDescent="0.3">
      <c r="B104" s="178"/>
      <c r="C104" s="184" t="s">
        <v>670</v>
      </c>
      <c r="D104" s="185" t="s">
        <v>671</v>
      </c>
      <c r="E104" s="208">
        <f t="shared" si="14"/>
        <v>0</v>
      </c>
      <c r="F104" s="208"/>
      <c r="G104" s="208"/>
      <c r="H104" s="208"/>
      <c r="I104" s="208"/>
      <c r="J104" s="225"/>
      <c r="K104" s="220" t="s">
        <v>43</v>
      </c>
      <c r="L104" s="404"/>
    </row>
    <row r="105" spans="2:12" s="321" customFormat="1" ht="15" hidden="1" outlineLevel="2" x14ac:dyDescent="0.3">
      <c r="B105" s="178"/>
      <c r="C105" s="184" t="s">
        <v>672</v>
      </c>
      <c r="D105" s="185" t="s">
        <v>673</v>
      </c>
      <c r="E105" s="208">
        <f t="shared" si="14"/>
        <v>0</v>
      </c>
      <c r="F105" s="208"/>
      <c r="G105" s="208"/>
      <c r="H105" s="208"/>
      <c r="I105" s="208"/>
      <c r="J105" s="225"/>
      <c r="K105" s="220" t="s">
        <v>43</v>
      </c>
      <c r="L105" s="404"/>
    </row>
    <row r="106" spans="2:12" s="321" customFormat="1" ht="31.5" hidden="1" customHeight="1" outlineLevel="1" x14ac:dyDescent="0.3">
      <c r="B106" s="1458" t="s">
        <v>674</v>
      </c>
      <c r="C106" s="1459"/>
      <c r="D106" s="173" t="s">
        <v>675</v>
      </c>
      <c r="E106" s="223">
        <f t="shared" si="14"/>
        <v>0</v>
      </c>
      <c r="F106" s="223">
        <f>SUM(F107:F110)</f>
        <v>0</v>
      </c>
      <c r="G106" s="223">
        <f t="shared" ref="G106:J106" si="16">SUM(G107:G110)</f>
        <v>0</v>
      </c>
      <c r="H106" s="223">
        <f t="shared" si="16"/>
        <v>0</v>
      </c>
      <c r="I106" s="223">
        <f t="shared" si="16"/>
        <v>0</v>
      </c>
      <c r="J106" s="223">
        <f t="shared" si="16"/>
        <v>0</v>
      </c>
      <c r="K106" s="220" t="s">
        <v>43</v>
      </c>
      <c r="L106" s="404"/>
    </row>
    <row r="107" spans="2:12" s="321" customFormat="1" ht="15" hidden="1" outlineLevel="2" x14ac:dyDescent="0.3">
      <c r="B107" s="174"/>
      <c r="C107" s="184" t="s">
        <v>676</v>
      </c>
      <c r="D107" s="185" t="s">
        <v>677</v>
      </c>
      <c r="E107" s="208">
        <f t="shared" si="14"/>
        <v>0</v>
      </c>
      <c r="F107" s="208"/>
      <c r="G107" s="208"/>
      <c r="H107" s="208"/>
      <c r="I107" s="208"/>
      <c r="J107" s="225"/>
      <c r="K107" s="220" t="s">
        <v>43</v>
      </c>
      <c r="L107" s="404"/>
    </row>
    <row r="108" spans="2:12" s="321" customFormat="1" ht="15" hidden="1" outlineLevel="2" x14ac:dyDescent="0.3">
      <c r="B108" s="178"/>
      <c r="C108" s="186" t="s">
        <v>678</v>
      </c>
      <c r="D108" s="185" t="s">
        <v>679</v>
      </c>
      <c r="E108" s="208">
        <f t="shared" si="14"/>
        <v>0</v>
      </c>
      <c r="F108" s="208"/>
      <c r="G108" s="208"/>
      <c r="H108" s="208"/>
      <c r="I108" s="208"/>
      <c r="J108" s="225"/>
      <c r="K108" s="220" t="s">
        <v>43</v>
      </c>
      <c r="L108" s="404"/>
    </row>
    <row r="109" spans="2:12" s="321" customFormat="1" ht="15" hidden="1" outlineLevel="2" x14ac:dyDescent="0.3">
      <c r="B109" s="178"/>
      <c r="C109" s="187" t="s">
        <v>680</v>
      </c>
      <c r="D109" s="185" t="s">
        <v>681</v>
      </c>
      <c r="E109" s="208">
        <f t="shared" si="14"/>
        <v>0</v>
      </c>
      <c r="F109" s="208"/>
      <c r="G109" s="208"/>
      <c r="H109" s="208"/>
      <c r="I109" s="208"/>
      <c r="J109" s="225"/>
      <c r="K109" s="220" t="s">
        <v>43</v>
      </c>
      <c r="L109" s="404"/>
    </row>
    <row r="110" spans="2:12" s="321" customFormat="1" ht="15" hidden="1" outlineLevel="2" x14ac:dyDescent="0.3">
      <c r="B110" s="178"/>
      <c r="C110" s="187" t="s">
        <v>682</v>
      </c>
      <c r="D110" s="185" t="s">
        <v>683</v>
      </c>
      <c r="E110" s="208">
        <f t="shared" si="14"/>
        <v>0</v>
      </c>
      <c r="F110" s="208"/>
      <c r="G110" s="208"/>
      <c r="H110" s="208"/>
      <c r="I110" s="208"/>
      <c r="J110" s="225"/>
      <c r="K110" s="220" t="s">
        <v>43</v>
      </c>
      <c r="L110" s="404"/>
    </row>
    <row r="111" spans="2:12" s="321" customFormat="1" hidden="1" outlineLevel="1" x14ac:dyDescent="0.3">
      <c r="B111" s="1458" t="s">
        <v>684</v>
      </c>
      <c r="C111" s="1459"/>
      <c r="D111" s="173" t="s">
        <v>685</v>
      </c>
      <c r="E111" s="223">
        <f t="shared" si="14"/>
        <v>0</v>
      </c>
      <c r="F111" s="223">
        <f>SUM(F112:F115)</f>
        <v>0</v>
      </c>
      <c r="G111" s="223">
        <f t="shared" ref="G111:J111" si="17">SUM(G112:G115)</f>
        <v>0</v>
      </c>
      <c r="H111" s="223">
        <f t="shared" si="17"/>
        <v>0</v>
      </c>
      <c r="I111" s="223">
        <f t="shared" si="17"/>
        <v>0</v>
      </c>
      <c r="J111" s="223">
        <f t="shared" si="17"/>
        <v>0</v>
      </c>
      <c r="K111" s="220" t="s">
        <v>43</v>
      </c>
      <c r="L111" s="404"/>
    </row>
    <row r="112" spans="2:12" s="321" customFormat="1" ht="15" hidden="1" outlineLevel="2" x14ac:dyDescent="0.3">
      <c r="B112" s="188"/>
      <c r="C112" s="184" t="s">
        <v>686</v>
      </c>
      <c r="D112" s="185" t="s">
        <v>687</v>
      </c>
      <c r="E112" s="208">
        <f t="shared" si="14"/>
        <v>0</v>
      </c>
      <c r="F112" s="208"/>
      <c r="G112" s="208"/>
      <c r="H112" s="208"/>
      <c r="I112" s="208"/>
      <c r="J112" s="225"/>
      <c r="K112" s="220" t="s">
        <v>43</v>
      </c>
      <c r="L112" s="404"/>
    </row>
    <row r="113" spans="2:12" s="321" customFormat="1" ht="15" hidden="1" outlineLevel="2" x14ac:dyDescent="0.3">
      <c r="B113" s="178"/>
      <c r="C113" s="184" t="s">
        <v>688</v>
      </c>
      <c r="D113" s="185" t="s">
        <v>689</v>
      </c>
      <c r="E113" s="208">
        <f t="shared" si="14"/>
        <v>0</v>
      </c>
      <c r="F113" s="208"/>
      <c r="G113" s="208"/>
      <c r="H113" s="208"/>
      <c r="I113" s="208"/>
      <c r="J113" s="225"/>
      <c r="K113" s="220" t="s">
        <v>43</v>
      </c>
      <c r="L113" s="404"/>
    </row>
    <row r="114" spans="2:12" s="321" customFormat="1" ht="19.5" hidden="1" customHeight="1" outlineLevel="2" x14ac:dyDescent="0.3">
      <c r="B114" s="178"/>
      <c r="C114" s="186" t="s">
        <v>690</v>
      </c>
      <c r="D114" s="185" t="s">
        <v>691</v>
      </c>
      <c r="E114" s="208">
        <f t="shared" si="14"/>
        <v>0</v>
      </c>
      <c r="F114" s="208"/>
      <c r="G114" s="208"/>
      <c r="H114" s="208"/>
      <c r="I114" s="208"/>
      <c r="J114" s="225"/>
      <c r="K114" s="220" t="s">
        <v>43</v>
      </c>
      <c r="L114" s="404"/>
    </row>
    <row r="115" spans="2:12" s="321" customFormat="1" ht="15" hidden="1" outlineLevel="2" x14ac:dyDescent="0.3">
      <c r="B115" s="178"/>
      <c r="C115" s="186" t="s">
        <v>692</v>
      </c>
      <c r="D115" s="185" t="s">
        <v>693</v>
      </c>
      <c r="E115" s="208">
        <f t="shared" si="14"/>
        <v>0</v>
      </c>
      <c r="F115" s="208"/>
      <c r="G115" s="208"/>
      <c r="H115" s="208"/>
      <c r="I115" s="208"/>
      <c r="J115" s="225"/>
      <c r="K115" s="220" t="s">
        <v>43</v>
      </c>
      <c r="L115" s="404"/>
    </row>
    <row r="116" spans="2:12" s="202" customFormat="1" hidden="1" collapsed="1" x14ac:dyDescent="0.3">
      <c r="B116" s="1431" t="s">
        <v>934</v>
      </c>
      <c r="C116" s="1432"/>
      <c r="D116" s="173" t="s">
        <v>935</v>
      </c>
      <c r="E116" s="223">
        <f t="shared" si="14"/>
        <v>0</v>
      </c>
      <c r="F116" s="223">
        <v>0</v>
      </c>
      <c r="G116" s="223">
        <f t="shared" ref="G116:J116" si="18">SUM(G117:G119)</f>
        <v>0</v>
      </c>
      <c r="H116" s="223">
        <f t="shared" si="18"/>
        <v>0</v>
      </c>
      <c r="I116" s="223">
        <f t="shared" si="18"/>
        <v>0</v>
      </c>
      <c r="J116" s="223">
        <f t="shared" si="18"/>
        <v>0</v>
      </c>
      <c r="K116" s="213"/>
      <c r="L116" s="202">
        <v>0</v>
      </c>
    </row>
    <row r="117" spans="2:12" s="321" customFormat="1" ht="15" hidden="1" outlineLevel="1" x14ac:dyDescent="0.3">
      <c r="B117" s="178"/>
      <c r="C117" s="227" t="s">
        <v>694</v>
      </c>
      <c r="D117" s="228" t="s">
        <v>695</v>
      </c>
      <c r="E117" s="208">
        <f t="shared" si="14"/>
        <v>0</v>
      </c>
      <c r="F117" s="208"/>
      <c r="G117" s="208"/>
      <c r="H117" s="208"/>
      <c r="I117" s="208"/>
      <c r="J117" s="225"/>
      <c r="K117" s="220" t="s">
        <v>43</v>
      </c>
      <c r="L117" s="404"/>
    </row>
    <row r="118" spans="2:12" s="321" customFormat="1" ht="15" hidden="1" outlineLevel="1" x14ac:dyDescent="0.3">
      <c r="B118" s="178"/>
      <c r="C118" s="229" t="s">
        <v>696</v>
      </c>
      <c r="D118" s="228" t="s">
        <v>697</v>
      </c>
      <c r="E118" s="208">
        <f t="shared" si="14"/>
        <v>0</v>
      </c>
      <c r="F118" s="208"/>
      <c r="G118" s="208"/>
      <c r="H118" s="208"/>
      <c r="I118" s="208"/>
      <c r="J118" s="225"/>
      <c r="K118" s="220" t="s">
        <v>43</v>
      </c>
      <c r="L118" s="404"/>
    </row>
    <row r="119" spans="2:12" s="321" customFormat="1" ht="15" hidden="1" outlineLevel="1" x14ac:dyDescent="0.3">
      <c r="B119" s="178"/>
      <c r="C119" s="230" t="s">
        <v>698</v>
      </c>
      <c r="D119" s="228" t="s">
        <v>699</v>
      </c>
      <c r="E119" s="208">
        <f t="shared" si="14"/>
        <v>0</v>
      </c>
      <c r="F119" s="208"/>
      <c r="G119" s="208"/>
      <c r="H119" s="208"/>
      <c r="I119" s="208"/>
      <c r="J119" s="225"/>
      <c r="K119" s="220" t="s">
        <v>43</v>
      </c>
      <c r="L119" s="404"/>
    </row>
    <row r="120" spans="2:12" s="202" customFormat="1" hidden="1" collapsed="1" x14ac:dyDescent="0.3">
      <c r="B120" s="1431" t="s">
        <v>936</v>
      </c>
      <c r="C120" s="1432"/>
      <c r="D120" s="173" t="s">
        <v>937</v>
      </c>
      <c r="E120" s="223">
        <f t="shared" si="14"/>
        <v>0</v>
      </c>
      <c r="F120" s="223">
        <f>F121</f>
        <v>0</v>
      </c>
      <c r="G120" s="223">
        <f t="shared" ref="G120:J120" si="19">G121</f>
        <v>0</v>
      </c>
      <c r="H120" s="223">
        <f t="shared" si="19"/>
        <v>0</v>
      </c>
      <c r="I120" s="223">
        <f t="shared" si="19"/>
        <v>0</v>
      </c>
      <c r="J120" s="223">
        <f t="shared" si="19"/>
        <v>0</v>
      </c>
      <c r="K120" s="209"/>
      <c r="L120" s="202">
        <v>0</v>
      </c>
    </row>
    <row r="121" spans="2:12" s="321" customFormat="1" hidden="1" outlineLevel="1" x14ac:dyDescent="0.3">
      <c r="B121" s="1458" t="s">
        <v>700</v>
      </c>
      <c r="C121" s="1459"/>
      <c r="D121" s="173" t="s">
        <v>701</v>
      </c>
      <c r="E121" s="208">
        <f t="shared" si="14"/>
        <v>0</v>
      </c>
      <c r="F121" s="208"/>
      <c r="G121" s="208"/>
      <c r="H121" s="208"/>
      <c r="I121" s="208"/>
      <c r="J121" s="225"/>
      <c r="K121" s="220" t="s">
        <v>43</v>
      </c>
      <c r="L121" s="404"/>
    </row>
    <row r="122" spans="2:12" s="202" customFormat="1" ht="17.100000000000001" hidden="1" customHeight="1" collapsed="1" x14ac:dyDescent="0.3">
      <c r="B122" s="1431" t="s">
        <v>938</v>
      </c>
      <c r="C122" s="1432"/>
      <c r="D122" s="173" t="s">
        <v>939</v>
      </c>
      <c r="E122" s="208">
        <f t="shared" si="14"/>
        <v>0</v>
      </c>
      <c r="F122" s="212"/>
      <c r="G122" s="212"/>
      <c r="H122" s="212"/>
      <c r="I122" s="212"/>
      <c r="J122" s="226"/>
      <c r="K122" s="213"/>
      <c r="L122" s="202">
        <v>0</v>
      </c>
    </row>
    <row r="123" spans="2:12" s="321" customFormat="1" ht="15" hidden="1" customHeight="1" outlineLevel="1" x14ac:dyDescent="0.3">
      <c r="B123" s="1458" t="s">
        <v>702</v>
      </c>
      <c r="C123" s="1459"/>
      <c r="D123" s="173" t="s">
        <v>703</v>
      </c>
      <c r="E123" s="223">
        <f t="shared" si="14"/>
        <v>0</v>
      </c>
      <c r="F123" s="223">
        <f>SUM(F124:F134)</f>
        <v>0</v>
      </c>
      <c r="G123" s="223">
        <f t="shared" ref="G123:J123" si="20">SUM(G124:G134)</f>
        <v>0</v>
      </c>
      <c r="H123" s="223">
        <f t="shared" si="20"/>
        <v>0</v>
      </c>
      <c r="I123" s="223">
        <f t="shared" si="20"/>
        <v>0</v>
      </c>
      <c r="J123" s="223">
        <f t="shared" si="20"/>
        <v>0</v>
      </c>
      <c r="K123" s="220" t="s">
        <v>43</v>
      </c>
      <c r="L123" s="404"/>
    </row>
    <row r="124" spans="2:12" s="321" customFormat="1" ht="15" hidden="1" outlineLevel="2" x14ac:dyDescent="0.3">
      <c r="B124" s="178"/>
      <c r="C124" s="189" t="s">
        <v>704</v>
      </c>
      <c r="D124" s="185" t="s">
        <v>705</v>
      </c>
      <c r="E124" s="208">
        <f t="shared" si="14"/>
        <v>0</v>
      </c>
      <c r="F124" s="208"/>
      <c r="G124" s="208"/>
      <c r="H124" s="208"/>
      <c r="I124" s="208"/>
      <c r="J124" s="225"/>
      <c r="K124" s="220" t="s">
        <v>43</v>
      </c>
      <c r="L124" s="404"/>
    </row>
    <row r="125" spans="2:12" s="321" customFormat="1" ht="15" hidden="1" outlineLevel="2" x14ac:dyDescent="0.3">
      <c r="B125" s="178"/>
      <c r="C125" s="187" t="s">
        <v>706</v>
      </c>
      <c r="D125" s="185" t="s">
        <v>707</v>
      </c>
      <c r="E125" s="208">
        <f t="shared" si="14"/>
        <v>0</v>
      </c>
      <c r="F125" s="208"/>
      <c r="G125" s="208"/>
      <c r="H125" s="208"/>
      <c r="I125" s="208"/>
      <c r="J125" s="225"/>
      <c r="K125" s="220" t="s">
        <v>43</v>
      </c>
      <c r="L125" s="404"/>
    </row>
    <row r="126" spans="2:12" s="321" customFormat="1" ht="15" hidden="1" outlineLevel="2" x14ac:dyDescent="0.3">
      <c r="B126" s="178"/>
      <c r="C126" s="187" t="s">
        <v>708</v>
      </c>
      <c r="D126" s="185" t="s">
        <v>709</v>
      </c>
      <c r="E126" s="208">
        <f t="shared" si="14"/>
        <v>0</v>
      </c>
      <c r="F126" s="208"/>
      <c r="G126" s="208"/>
      <c r="H126" s="208"/>
      <c r="I126" s="208"/>
      <c r="J126" s="225"/>
      <c r="K126" s="220" t="s">
        <v>43</v>
      </c>
      <c r="L126" s="404"/>
    </row>
    <row r="127" spans="2:12" s="321" customFormat="1" ht="27" hidden="1" outlineLevel="2" x14ac:dyDescent="0.3">
      <c r="B127" s="178"/>
      <c r="C127" s="186" t="s">
        <v>710</v>
      </c>
      <c r="D127" s="185" t="s">
        <v>711</v>
      </c>
      <c r="E127" s="208">
        <f t="shared" si="14"/>
        <v>0</v>
      </c>
      <c r="F127" s="208"/>
      <c r="G127" s="208"/>
      <c r="H127" s="208"/>
      <c r="I127" s="208"/>
      <c r="J127" s="225"/>
      <c r="K127" s="220" t="s">
        <v>43</v>
      </c>
      <c r="L127" s="404"/>
    </row>
    <row r="128" spans="2:12" s="321" customFormat="1" ht="15" hidden="1" outlineLevel="2" x14ac:dyDescent="0.3">
      <c r="B128" s="178"/>
      <c r="C128" s="186" t="s">
        <v>712</v>
      </c>
      <c r="D128" s="185" t="s">
        <v>713</v>
      </c>
      <c r="E128" s="208">
        <f t="shared" si="14"/>
        <v>0</v>
      </c>
      <c r="F128" s="208"/>
      <c r="G128" s="208"/>
      <c r="H128" s="208"/>
      <c r="I128" s="208"/>
      <c r="J128" s="225"/>
      <c r="K128" s="220" t="s">
        <v>43</v>
      </c>
      <c r="L128" s="404"/>
    </row>
    <row r="129" spans="2:12" s="321" customFormat="1" ht="27" hidden="1" outlineLevel="2" x14ac:dyDescent="0.3">
      <c r="B129" s="190"/>
      <c r="C129" s="186" t="s">
        <v>714</v>
      </c>
      <c r="D129" s="185" t="s">
        <v>715</v>
      </c>
      <c r="E129" s="208">
        <f t="shared" si="14"/>
        <v>0</v>
      </c>
      <c r="F129" s="208"/>
      <c r="G129" s="208"/>
      <c r="H129" s="208"/>
      <c r="I129" s="208"/>
      <c r="J129" s="225"/>
      <c r="K129" s="220" t="s">
        <v>43</v>
      </c>
      <c r="L129" s="404"/>
    </row>
    <row r="130" spans="2:12" s="321" customFormat="1" ht="27" hidden="1" outlineLevel="2" x14ac:dyDescent="0.3">
      <c r="B130" s="190"/>
      <c r="C130" s="186" t="s">
        <v>716</v>
      </c>
      <c r="D130" s="185" t="s">
        <v>717</v>
      </c>
      <c r="E130" s="208">
        <f t="shared" si="14"/>
        <v>0</v>
      </c>
      <c r="F130" s="208"/>
      <c r="G130" s="208"/>
      <c r="H130" s="208"/>
      <c r="I130" s="208"/>
      <c r="J130" s="225"/>
      <c r="K130" s="220" t="s">
        <v>43</v>
      </c>
      <c r="L130" s="404"/>
    </row>
    <row r="131" spans="2:12" s="321" customFormat="1" ht="15" hidden="1" outlineLevel="2" x14ac:dyDescent="0.3">
      <c r="B131" s="190"/>
      <c r="C131" s="186" t="s">
        <v>718</v>
      </c>
      <c r="D131" s="185" t="s">
        <v>719</v>
      </c>
      <c r="E131" s="208">
        <f t="shared" si="14"/>
        <v>0</v>
      </c>
      <c r="F131" s="208"/>
      <c r="G131" s="208"/>
      <c r="H131" s="208"/>
      <c r="I131" s="208"/>
      <c r="J131" s="225"/>
      <c r="K131" s="220" t="s">
        <v>43</v>
      </c>
      <c r="L131" s="404"/>
    </row>
    <row r="132" spans="2:12" s="321" customFormat="1" ht="15" hidden="1" outlineLevel="2" x14ac:dyDescent="0.3">
      <c r="B132" s="190"/>
      <c r="C132" s="186" t="s">
        <v>720</v>
      </c>
      <c r="D132" s="185" t="s">
        <v>721</v>
      </c>
      <c r="E132" s="208">
        <f t="shared" si="14"/>
        <v>0</v>
      </c>
      <c r="F132" s="208"/>
      <c r="G132" s="208"/>
      <c r="H132" s="208"/>
      <c r="I132" s="208"/>
      <c r="J132" s="225"/>
      <c r="K132" s="220" t="s">
        <v>43</v>
      </c>
      <c r="L132" s="404"/>
    </row>
    <row r="133" spans="2:12" s="321" customFormat="1" ht="15" hidden="1" outlineLevel="2" x14ac:dyDescent="0.3">
      <c r="B133" s="190"/>
      <c r="C133" s="186" t="s">
        <v>722</v>
      </c>
      <c r="D133" s="185" t="s">
        <v>723</v>
      </c>
      <c r="E133" s="208">
        <f t="shared" si="14"/>
        <v>0</v>
      </c>
      <c r="F133" s="208"/>
      <c r="G133" s="208"/>
      <c r="H133" s="208"/>
      <c r="I133" s="208"/>
      <c r="J133" s="225"/>
      <c r="K133" s="220" t="s">
        <v>43</v>
      </c>
      <c r="L133" s="404"/>
    </row>
    <row r="134" spans="2:12" s="321" customFormat="1" ht="15" hidden="1" outlineLevel="2" x14ac:dyDescent="0.3">
      <c r="B134" s="190"/>
      <c r="C134" s="186" t="s">
        <v>724</v>
      </c>
      <c r="D134" s="185" t="s">
        <v>725</v>
      </c>
      <c r="E134" s="208">
        <f t="shared" si="14"/>
        <v>0</v>
      </c>
      <c r="F134" s="208"/>
      <c r="G134" s="208"/>
      <c r="H134" s="208"/>
      <c r="I134" s="208"/>
      <c r="J134" s="225"/>
      <c r="K134" s="220" t="s">
        <v>43</v>
      </c>
      <c r="L134" s="404"/>
    </row>
    <row r="135" spans="2:12" s="202" customFormat="1" hidden="1" collapsed="1" x14ac:dyDescent="0.3">
      <c r="B135" s="1431" t="s">
        <v>940</v>
      </c>
      <c r="C135" s="1432"/>
      <c r="D135" s="173" t="s">
        <v>941</v>
      </c>
      <c r="E135" s="208">
        <f t="shared" si="14"/>
        <v>0</v>
      </c>
      <c r="F135" s="212"/>
      <c r="G135" s="212"/>
      <c r="H135" s="212"/>
      <c r="I135" s="212"/>
      <c r="J135" s="226"/>
      <c r="K135" s="213"/>
      <c r="L135" s="202">
        <v>0</v>
      </c>
    </row>
    <row r="136" spans="2:12" s="321" customFormat="1" ht="15.75" hidden="1" customHeight="1" outlineLevel="1" x14ac:dyDescent="0.3">
      <c r="B136" s="1458" t="s">
        <v>726</v>
      </c>
      <c r="C136" s="1459"/>
      <c r="D136" s="173" t="s">
        <v>727</v>
      </c>
      <c r="E136" s="223">
        <f t="shared" si="14"/>
        <v>0</v>
      </c>
      <c r="F136" s="223">
        <f>SUM(F137:F138)</f>
        <v>0</v>
      </c>
      <c r="G136" s="223">
        <f t="shared" ref="G136:J136" si="21">SUM(G137:G138)</f>
        <v>0</v>
      </c>
      <c r="H136" s="223">
        <f t="shared" si="21"/>
        <v>0</v>
      </c>
      <c r="I136" s="223">
        <f t="shared" si="21"/>
        <v>0</v>
      </c>
      <c r="J136" s="223">
        <f t="shared" si="21"/>
        <v>0</v>
      </c>
      <c r="K136" s="220" t="s">
        <v>43</v>
      </c>
      <c r="L136" s="404"/>
    </row>
    <row r="137" spans="2:12" s="321" customFormat="1" hidden="1" outlineLevel="2" x14ac:dyDescent="0.3">
      <c r="B137" s="191"/>
      <c r="C137" s="189" t="s">
        <v>728</v>
      </c>
      <c r="D137" s="185" t="s">
        <v>729</v>
      </c>
      <c r="E137" s="208">
        <f t="shared" si="14"/>
        <v>0</v>
      </c>
      <c r="F137" s="212"/>
      <c r="G137" s="212"/>
      <c r="H137" s="212"/>
      <c r="I137" s="212"/>
      <c r="J137" s="226"/>
      <c r="K137" s="220" t="s">
        <v>43</v>
      </c>
      <c r="L137" s="404"/>
    </row>
    <row r="138" spans="2:12" s="321" customFormat="1" ht="27" hidden="1" outlineLevel="2" x14ac:dyDescent="0.3">
      <c r="B138" s="188"/>
      <c r="C138" s="186" t="s">
        <v>730</v>
      </c>
      <c r="D138" s="185" t="s">
        <v>731</v>
      </c>
      <c r="E138" s="208">
        <f t="shared" si="14"/>
        <v>0</v>
      </c>
      <c r="F138" s="208"/>
      <c r="G138" s="208"/>
      <c r="H138" s="208"/>
      <c r="I138" s="208"/>
      <c r="J138" s="225"/>
      <c r="K138" s="220" t="s">
        <v>43</v>
      </c>
      <c r="L138" s="404"/>
    </row>
    <row r="139" spans="2:12" s="321" customFormat="1" ht="15" hidden="1" customHeight="1" outlineLevel="1" x14ac:dyDescent="0.3">
      <c r="B139" s="1458" t="s">
        <v>732</v>
      </c>
      <c r="C139" s="1459"/>
      <c r="D139" s="173" t="s">
        <v>733</v>
      </c>
      <c r="E139" s="223">
        <f t="shared" si="14"/>
        <v>0</v>
      </c>
      <c r="F139" s="223">
        <f>SUM(F140:F141)</f>
        <v>0</v>
      </c>
      <c r="G139" s="223">
        <f t="shared" ref="G139:J139" si="22">SUM(G140:G141)</f>
        <v>0</v>
      </c>
      <c r="H139" s="223">
        <f t="shared" si="22"/>
        <v>0</v>
      </c>
      <c r="I139" s="223">
        <f t="shared" si="22"/>
        <v>0</v>
      </c>
      <c r="J139" s="223">
        <f t="shared" si="22"/>
        <v>0</v>
      </c>
      <c r="K139" s="220" t="s">
        <v>43</v>
      </c>
      <c r="L139" s="404"/>
    </row>
    <row r="140" spans="2:12" s="321" customFormat="1" ht="15" hidden="1" outlineLevel="2" x14ac:dyDescent="0.3">
      <c r="B140" s="231"/>
      <c r="C140" s="189" t="s">
        <v>734</v>
      </c>
      <c r="D140" s="185" t="s">
        <v>735</v>
      </c>
      <c r="E140" s="208">
        <f t="shared" si="14"/>
        <v>0</v>
      </c>
      <c r="F140" s="208"/>
      <c r="G140" s="208"/>
      <c r="H140" s="208"/>
      <c r="I140" s="208"/>
      <c r="J140" s="225"/>
      <c r="K140" s="220" t="s">
        <v>43</v>
      </c>
      <c r="L140" s="404"/>
    </row>
    <row r="141" spans="2:12" s="321" customFormat="1" ht="15" hidden="1" outlineLevel="2" x14ac:dyDescent="0.3">
      <c r="B141" s="231"/>
      <c r="C141" s="189" t="s">
        <v>736</v>
      </c>
      <c r="D141" s="185" t="s">
        <v>737</v>
      </c>
      <c r="E141" s="208">
        <f t="shared" ref="E141:E204" si="23">SUM(G141:J141)</f>
        <v>0</v>
      </c>
      <c r="F141" s="208"/>
      <c r="G141" s="208"/>
      <c r="H141" s="208"/>
      <c r="I141" s="208"/>
      <c r="J141" s="225"/>
      <c r="K141" s="220" t="s">
        <v>43</v>
      </c>
      <c r="L141" s="404"/>
    </row>
    <row r="142" spans="2:12" s="202" customFormat="1" hidden="1" collapsed="1" x14ac:dyDescent="0.3">
      <c r="B142" s="1431" t="s">
        <v>942</v>
      </c>
      <c r="C142" s="1432"/>
      <c r="D142" s="173" t="s">
        <v>943</v>
      </c>
      <c r="E142" s="223">
        <f t="shared" si="23"/>
        <v>0</v>
      </c>
      <c r="F142" s="223">
        <f>F143</f>
        <v>0</v>
      </c>
      <c r="G142" s="223">
        <f t="shared" ref="G142:J142" si="24">G143</f>
        <v>0</v>
      </c>
      <c r="H142" s="223">
        <f t="shared" si="24"/>
        <v>0</v>
      </c>
      <c r="I142" s="223">
        <f t="shared" si="24"/>
        <v>0</v>
      </c>
      <c r="J142" s="223">
        <f t="shared" si="24"/>
        <v>0</v>
      </c>
      <c r="K142" s="209"/>
      <c r="L142" s="202">
        <v>0</v>
      </c>
    </row>
    <row r="143" spans="2:12" s="321" customFormat="1" hidden="1" outlineLevel="1" x14ac:dyDescent="0.3">
      <c r="B143" s="1458" t="s">
        <v>738</v>
      </c>
      <c r="C143" s="1459"/>
      <c r="D143" s="173" t="s">
        <v>739</v>
      </c>
      <c r="E143" s="223">
        <f t="shared" si="23"/>
        <v>0</v>
      </c>
      <c r="F143" s="223">
        <f>SUM(F144:F147)</f>
        <v>0</v>
      </c>
      <c r="G143" s="223">
        <f t="shared" ref="G143:J143" si="25">SUM(G144:G147)</f>
        <v>0</v>
      </c>
      <c r="H143" s="223">
        <f t="shared" si="25"/>
        <v>0</v>
      </c>
      <c r="I143" s="223">
        <f t="shared" si="25"/>
        <v>0</v>
      </c>
      <c r="J143" s="223">
        <f t="shared" si="25"/>
        <v>0</v>
      </c>
      <c r="K143" s="220" t="s">
        <v>43</v>
      </c>
      <c r="L143" s="404"/>
    </row>
    <row r="144" spans="2:12" s="321" customFormat="1" ht="15" hidden="1" outlineLevel="2" x14ac:dyDescent="0.3">
      <c r="B144" s="178"/>
      <c r="C144" s="192" t="s">
        <v>740</v>
      </c>
      <c r="D144" s="185" t="s">
        <v>741</v>
      </c>
      <c r="E144" s="208">
        <f t="shared" si="23"/>
        <v>0</v>
      </c>
      <c r="F144" s="208"/>
      <c r="G144" s="208"/>
      <c r="H144" s="208"/>
      <c r="I144" s="208"/>
      <c r="J144" s="225"/>
      <c r="K144" s="220" t="s">
        <v>43</v>
      </c>
      <c r="L144" s="404"/>
    </row>
    <row r="145" spans="2:12" s="321" customFormat="1" ht="15" hidden="1" outlineLevel="2" x14ac:dyDescent="0.3">
      <c r="B145" s="181"/>
      <c r="C145" s="192" t="s">
        <v>742</v>
      </c>
      <c r="D145" s="185" t="s">
        <v>743</v>
      </c>
      <c r="E145" s="208">
        <f t="shared" si="23"/>
        <v>0</v>
      </c>
      <c r="F145" s="208"/>
      <c r="G145" s="208"/>
      <c r="H145" s="208"/>
      <c r="I145" s="208"/>
      <c r="J145" s="225"/>
      <c r="K145" s="220" t="s">
        <v>43</v>
      </c>
      <c r="L145" s="404"/>
    </row>
    <row r="146" spans="2:12" s="321" customFormat="1" ht="15" hidden="1" outlineLevel="2" x14ac:dyDescent="0.3">
      <c r="B146" s="181"/>
      <c r="C146" s="192" t="s">
        <v>744</v>
      </c>
      <c r="D146" s="185" t="s">
        <v>745</v>
      </c>
      <c r="E146" s="208">
        <f t="shared" si="23"/>
        <v>0</v>
      </c>
      <c r="F146" s="208"/>
      <c r="G146" s="208"/>
      <c r="H146" s="208"/>
      <c r="I146" s="208"/>
      <c r="J146" s="225"/>
      <c r="K146" s="220" t="s">
        <v>43</v>
      </c>
      <c r="L146" s="404"/>
    </row>
    <row r="147" spans="2:12" s="321" customFormat="1" ht="15" hidden="1" outlineLevel="2" x14ac:dyDescent="0.3">
      <c r="B147" s="181"/>
      <c r="C147" s="192" t="s">
        <v>746</v>
      </c>
      <c r="D147" s="185" t="s">
        <v>747</v>
      </c>
      <c r="E147" s="208">
        <f t="shared" si="23"/>
        <v>0</v>
      </c>
      <c r="F147" s="208"/>
      <c r="G147" s="208"/>
      <c r="H147" s="208"/>
      <c r="I147" s="208"/>
      <c r="J147" s="225"/>
      <c r="K147" s="220" t="s">
        <v>43</v>
      </c>
      <c r="L147" s="404"/>
    </row>
    <row r="148" spans="2:12" s="202" customFormat="1" ht="15.75" hidden="1" customHeight="1" collapsed="1" x14ac:dyDescent="0.3">
      <c r="B148" s="1431" t="s">
        <v>944</v>
      </c>
      <c r="C148" s="1432"/>
      <c r="D148" s="173" t="s">
        <v>945</v>
      </c>
      <c r="E148" s="223">
        <f t="shared" si="23"/>
        <v>0</v>
      </c>
      <c r="F148" s="223">
        <f>SUM(F149:F160)</f>
        <v>0</v>
      </c>
      <c r="G148" s="223">
        <f t="shared" ref="G148:J148" si="26">SUM(G149:G160)</f>
        <v>0</v>
      </c>
      <c r="H148" s="223">
        <f t="shared" si="26"/>
        <v>0</v>
      </c>
      <c r="I148" s="223">
        <f t="shared" si="26"/>
        <v>0</v>
      </c>
      <c r="J148" s="223">
        <f t="shared" si="26"/>
        <v>0</v>
      </c>
      <c r="K148" s="213"/>
      <c r="L148" s="202">
        <v>0</v>
      </c>
    </row>
    <row r="149" spans="2:12" s="321" customFormat="1" hidden="1" outlineLevel="1" x14ac:dyDescent="0.3">
      <c r="B149" s="1458" t="s">
        <v>748</v>
      </c>
      <c r="C149" s="1459"/>
      <c r="D149" s="173" t="s">
        <v>749</v>
      </c>
      <c r="E149" s="208">
        <f t="shared" si="23"/>
        <v>0</v>
      </c>
      <c r="F149" s="208"/>
      <c r="G149" s="208"/>
      <c r="H149" s="208"/>
      <c r="I149" s="208"/>
      <c r="J149" s="225"/>
      <c r="K149" s="220" t="s">
        <v>43</v>
      </c>
      <c r="L149" s="404"/>
    </row>
    <row r="150" spans="2:12" s="321" customFormat="1" hidden="1" outlineLevel="1" x14ac:dyDescent="0.3">
      <c r="B150" s="1458" t="s">
        <v>750</v>
      </c>
      <c r="C150" s="1459"/>
      <c r="D150" s="173" t="s">
        <v>751</v>
      </c>
      <c r="E150" s="208">
        <f t="shared" si="23"/>
        <v>0</v>
      </c>
      <c r="F150" s="208"/>
      <c r="G150" s="208"/>
      <c r="H150" s="208"/>
      <c r="I150" s="208"/>
      <c r="J150" s="225"/>
      <c r="K150" s="220" t="s">
        <v>43</v>
      </c>
      <c r="L150" s="404"/>
    </row>
    <row r="151" spans="2:12" s="321" customFormat="1" hidden="1" outlineLevel="1" x14ac:dyDescent="0.3">
      <c r="B151" s="1458" t="s">
        <v>752</v>
      </c>
      <c r="C151" s="1459"/>
      <c r="D151" s="173" t="s">
        <v>753</v>
      </c>
      <c r="E151" s="208">
        <f t="shared" si="23"/>
        <v>0</v>
      </c>
      <c r="F151" s="208"/>
      <c r="G151" s="208"/>
      <c r="H151" s="208"/>
      <c r="I151" s="208"/>
      <c r="J151" s="225"/>
      <c r="K151" s="220" t="s">
        <v>43</v>
      </c>
      <c r="L151" s="404"/>
    </row>
    <row r="152" spans="2:12" s="321" customFormat="1" ht="15" hidden="1" customHeight="1" outlineLevel="1" x14ac:dyDescent="0.3">
      <c r="B152" s="1458" t="s">
        <v>754</v>
      </c>
      <c r="C152" s="1459"/>
      <c r="D152" s="173" t="s">
        <v>755</v>
      </c>
      <c r="E152" s="208">
        <f t="shared" si="23"/>
        <v>0</v>
      </c>
      <c r="F152" s="208"/>
      <c r="G152" s="208"/>
      <c r="H152" s="208"/>
      <c r="I152" s="208"/>
      <c r="J152" s="225"/>
      <c r="K152" s="220" t="s">
        <v>43</v>
      </c>
      <c r="L152" s="404"/>
    </row>
    <row r="153" spans="2:12" s="321" customFormat="1" ht="15" hidden="1" customHeight="1" outlineLevel="1" x14ac:dyDescent="0.3">
      <c r="B153" s="1466" t="s">
        <v>756</v>
      </c>
      <c r="C153" s="1467"/>
      <c r="D153" s="173" t="s">
        <v>757</v>
      </c>
      <c r="E153" s="208">
        <f t="shared" si="23"/>
        <v>0</v>
      </c>
      <c r="F153" s="208"/>
      <c r="G153" s="208"/>
      <c r="H153" s="208"/>
      <c r="I153" s="208"/>
      <c r="J153" s="225"/>
      <c r="K153" s="220" t="s">
        <v>43</v>
      </c>
      <c r="L153" s="404"/>
    </row>
    <row r="154" spans="2:12" s="321" customFormat="1" hidden="1" outlineLevel="1" x14ac:dyDescent="0.3">
      <c r="B154" s="1458" t="s">
        <v>758</v>
      </c>
      <c r="C154" s="1459"/>
      <c r="D154" s="173" t="s">
        <v>759</v>
      </c>
      <c r="E154" s="208">
        <f t="shared" si="23"/>
        <v>0</v>
      </c>
      <c r="F154" s="208"/>
      <c r="G154" s="208"/>
      <c r="H154" s="208"/>
      <c r="I154" s="208"/>
      <c r="J154" s="225"/>
      <c r="K154" s="220" t="s">
        <v>43</v>
      </c>
      <c r="L154" s="404"/>
    </row>
    <row r="155" spans="2:12" s="321" customFormat="1" hidden="1" outlineLevel="1" x14ac:dyDescent="0.3">
      <c r="B155" s="1458" t="s">
        <v>760</v>
      </c>
      <c r="C155" s="1459"/>
      <c r="D155" s="173" t="s">
        <v>761</v>
      </c>
      <c r="E155" s="208">
        <f t="shared" si="23"/>
        <v>0</v>
      </c>
      <c r="F155" s="208"/>
      <c r="G155" s="208"/>
      <c r="H155" s="208"/>
      <c r="I155" s="208"/>
      <c r="J155" s="225"/>
      <c r="K155" s="220" t="s">
        <v>43</v>
      </c>
      <c r="L155" s="404"/>
    </row>
    <row r="156" spans="2:12" s="321" customFormat="1" ht="15" hidden="1" customHeight="1" outlineLevel="1" x14ac:dyDescent="0.3">
      <c r="B156" s="1458" t="s">
        <v>762</v>
      </c>
      <c r="C156" s="1459"/>
      <c r="D156" s="173" t="s">
        <v>763</v>
      </c>
      <c r="E156" s="208">
        <f t="shared" si="23"/>
        <v>0</v>
      </c>
      <c r="F156" s="208"/>
      <c r="G156" s="208"/>
      <c r="H156" s="208"/>
      <c r="I156" s="208"/>
      <c r="J156" s="225"/>
      <c r="K156" s="220" t="s">
        <v>43</v>
      </c>
      <c r="L156" s="404"/>
    </row>
    <row r="157" spans="2:12" s="321" customFormat="1" hidden="1" outlineLevel="1" x14ac:dyDescent="0.3">
      <c r="B157" s="1458" t="s">
        <v>764</v>
      </c>
      <c r="C157" s="1459"/>
      <c r="D157" s="173" t="s">
        <v>765</v>
      </c>
      <c r="E157" s="208">
        <f t="shared" si="23"/>
        <v>0</v>
      </c>
      <c r="F157" s="208"/>
      <c r="G157" s="208"/>
      <c r="H157" s="208"/>
      <c r="I157" s="208"/>
      <c r="J157" s="225"/>
      <c r="K157" s="220" t="s">
        <v>43</v>
      </c>
      <c r="L157" s="404"/>
    </row>
    <row r="158" spans="2:12" s="321" customFormat="1" hidden="1" outlineLevel="1" x14ac:dyDescent="0.3">
      <c r="B158" s="1458" t="s">
        <v>766</v>
      </c>
      <c r="C158" s="1459"/>
      <c r="D158" s="173" t="s">
        <v>767</v>
      </c>
      <c r="E158" s="208">
        <f t="shared" si="23"/>
        <v>0</v>
      </c>
      <c r="F158" s="208"/>
      <c r="G158" s="208"/>
      <c r="H158" s="208"/>
      <c r="I158" s="208"/>
      <c r="J158" s="225"/>
      <c r="K158" s="220" t="s">
        <v>43</v>
      </c>
      <c r="L158" s="404"/>
    </row>
    <row r="159" spans="2:12" s="321" customFormat="1" hidden="1" outlineLevel="1" x14ac:dyDescent="0.3">
      <c r="B159" s="1458" t="s">
        <v>768</v>
      </c>
      <c r="C159" s="1459"/>
      <c r="D159" s="173" t="s">
        <v>769</v>
      </c>
      <c r="E159" s="208">
        <f t="shared" si="23"/>
        <v>0</v>
      </c>
      <c r="F159" s="208"/>
      <c r="G159" s="208"/>
      <c r="H159" s="208"/>
      <c r="I159" s="208"/>
      <c r="J159" s="225"/>
      <c r="K159" s="220" t="s">
        <v>43</v>
      </c>
      <c r="L159" s="404"/>
    </row>
    <row r="160" spans="2:12" s="321" customFormat="1" hidden="1" outlineLevel="1" x14ac:dyDescent="0.3">
      <c r="B160" s="1458" t="s">
        <v>770</v>
      </c>
      <c r="C160" s="1459"/>
      <c r="D160" s="173" t="s">
        <v>771</v>
      </c>
      <c r="E160" s="208">
        <f t="shared" si="23"/>
        <v>0</v>
      </c>
      <c r="F160" s="208"/>
      <c r="G160" s="208"/>
      <c r="H160" s="208"/>
      <c r="I160" s="208"/>
      <c r="J160" s="225"/>
      <c r="K160" s="220" t="s">
        <v>43</v>
      </c>
      <c r="L160" s="404"/>
    </row>
    <row r="161" spans="2:12" s="202" customFormat="1" hidden="1" x14ac:dyDescent="0.3">
      <c r="B161" s="1429" t="s">
        <v>946</v>
      </c>
      <c r="C161" s="1430"/>
      <c r="D161" s="173" t="s">
        <v>947</v>
      </c>
      <c r="E161" s="208">
        <f t="shared" si="23"/>
        <v>0</v>
      </c>
      <c r="F161" s="223">
        <f>SUM(F162,F165)</f>
        <v>0</v>
      </c>
      <c r="G161" s="223">
        <f t="shared" ref="G161:J161" si="27">SUM(G162,G165)</f>
        <v>0</v>
      </c>
      <c r="H161" s="223">
        <f t="shared" si="27"/>
        <v>0</v>
      </c>
      <c r="I161" s="223">
        <f t="shared" si="27"/>
        <v>0</v>
      </c>
      <c r="J161" s="223">
        <f t="shared" si="27"/>
        <v>0</v>
      </c>
      <c r="K161" s="209"/>
      <c r="L161" s="202">
        <v>0</v>
      </c>
    </row>
    <row r="162" spans="2:12" s="202" customFormat="1" hidden="1" collapsed="1" x14ac:dyDescent="0.3">
      <c r="B162" s="1431" t="s">
        <v>948</v>
      </c>
      <c r="C162" s="1432"/>
      <c r="D162" s="173" t="s">
        <v>949</v>
      </c>
      <c r="E162" s="208">
        <f t="shared" si="23"/>
        <v>0</v>
      </c>
      <c r="F162" s="223">
        <f>SUM(F163:F164)</f>
        <v>0</v>
      </c>
      <c r="G162" s="223">
        <f t="shared" ref="G162:J162" si="28">SUM(G163:G164)</f>
        <v>0</v>
      </c>
      <c r="H162" s="223">
        <f t="shared" si="28"/>
        <v>0</v>
      </c>
      <c r="I162" s="223">
        <f t="shared" si="28"/>
        <v>0</v>
      </c>
      <c r="J162" s="223">
        <f t="shared" si="28"/>
        <v>0</v>
      </c>
      <c r="K162" s="213"/>
      <c r="L162" s="202">
        <v>0</v>
      </c>
    </row>
    <row r="163" spans="2:12" s="321" customFormat="1" ht="25.5" hidden="1" customHeight="1" outlineLevel="1" x14ac:dyDescent="0.3">
      <c r="B163" s="1468" t="s">
        <v>772</v>
      </c>
      <c r="C163" s="1469"/>
      <c r="D163" s="173" t="s">
        <v>773</v>
      </c>
      <c r="E163" s="208">
        <f t="shared" si="23"/>
        <v>0</v>
      </c>
      <c r="F163" s="208"/>
      <c r="G163" s="208"/>
      <c r="H163" s="208"/>
      <c r="I163" s="208"/>
      <c r="J163" s="225"/>
      <c r="K163" s="220" t="s">
        <v>43</v>
      </c>
      <c r="L163" s="404"/>
    </row>
    <row r="164" spans="2:12" s="321" customFormat="1" hidden="1" outlineLevel="1" x14ac:dyDescent="0.3">
      <c r="B164" s="174" t="s">
        <v>774</v>
      </c>
      <c r="C164" s="193"/>
      <c r="D164" s="173" t="s">
        <v>775</v>
      </c>
      <c r="E164" s="208">
        <f t="shared" si="23"/>
        <v>0</v>
      </c>
      <c r="F164" s="208"/>
      <c r="G164" s="208"/>
      <c r="H164" s="208"/>
      <c r="I164" s="208"/>
      <c r="J164" s="225"/>
      <c r="K164" s="220" t="s">
        <v>43</v>
      </c>
      <c r="L164" s="404"/>
    </row>
    <row r="165" spans="2:12" s="202" customFormat="1" hidden="1" collapsed="1" x14ac:dyDescent="0.3">
      <c r="B165" s="1431" t="s">
        <v>950</v>
      </c>
      <c r="C165" s="1432"/>
      <c r="D165" s="173" t="s">
        <v>951</v>
      </c>
      <c r="E165" s="208">
        <f t="shared" si="23"/>
        <v>0</v>
      </c>
      <c r="F165" s="223">
        <f>SUM(F166,F171)</f>
        <v>0</v>
      </c>
      <c r="G165" s="223">
        <f t="shared" ref="G165:J165" si="29">SUM(G166,G171)</f>
        <v>0</v>
      </c>
      <c r="H165" s="223">
        <f t="shared" si="29"/>
        <v>0</v>
      </c>
      <c r="I165" s="223">
        <f t="shared" si="29"/>
        <v>0</v>
      </c>
      <c r="J165" s="223">
        <f t="shared" si="29"/>
        <v>0</v>
      </c>
      <c r="K165" s="213"/>
      <c r="L165" s="202">
        <v>0</v>
      </c>
    </row>
    <row r="166" spans="2:12" s="321" customFormat="1" ht="15" hidden="1" customHeight="1" outlineLevel="1" x14ac:dyDescent="0.3">
      <c r="B166" s="1470" t="s">
        <v>776</v>
      </c>
      <c r="C166" s="1471"/>
      <c r="D166" s="173" t="s">
        <v>777</v>
      </c>
      <c r="E166" s="208">
        <f t="shared" si="23"/>
        <v>0</v>
      </c>
      <c r="F166" s="223">
        <f>SUM(F167:F170)</f>
        <v>0</v>
      </c>
      <c r="G166" s="223">
        <f t="shared" ref="G166:J166" si="30">SUM(G167:G170)</f>
        <v>0</v>
      </c>
      <c r="H166" s="223">
        <f t="shared" si="30"/>
        <v>0</v>
      </c>
      <c r="I166" s="223">
        <f t="shared" si="30"/>
        <v>0</v>
      </c>
      <c r="J166" s="223">
        <f t="shared" si="30"/>
        <v>0</v>
      </c>
      <c r="K166" s="220" t="s">
        <v>43</v>
      </c>
      <c r="L166" s="404"/>
    </row>
    <row r="167" spans="2:12" s="321" customFormat="1" ht="15" hidden="1" outlineLevel="2" x14ac:dyDescent="0.3">
      <c r="B167" s="178"/>
      <c r="C167" s="186" t="s">
        <v>778</v>
      </c>
      <c r="D167" s="185" t="s">
        <v>779</v>
      </c>
      <c r="E167" s="208">
        <f t="shared" si="23"/>
        <v>0</v>
      </c>
      <c r="F167" s="208"/>
      <c r="G167" s="208"/>
      <c r="H167" s="208"/>
      <c r="I167" s="208"/>
      <c r="J167" s="225"/>
      <c r="K167" s="220" t="s">
        <v>43</v>
      </c>
      <c r="L167" s="404"/>
    </row>
    <row r="168" spans="2:12" s="321" customFormat="1" ht="15" hidden="1" outlineLevel="2" x14ac:dyDescent="0.3">
      <c r="B168" s="178"/>
      <c r="C168" s="186" t="s">
        <v>780</v>
      </c>
      <c r="D168" s="185" t="s">
        <v>781</v>
      </c>
      <c r="E168" s="208">
        <f t="shared" si="23"/>
        <v>0</v>
      </c>
      <c r="F168" s="208"/>
      <c r="G168" s="208"/>
      <c r="H168" s="208"/>
      <c r="I168" s="208"/>
      <c r="J168" s="225"/>
      <c r="K168" s="220" t="s">
        <v>43</v>
      </c>
      <c r="L168" s="404"/>
    </row>
    <row r="169" spans="2:12" s="321" customFormat="1" ht="15" hidden="1" outlineLevel="2" x14ac:dyDescent="0.3">
      <c r="B169" s="178"/>
      <c r="C169" s="186" t="s">
        <v>782</v>
      </c>
      <c r="D169" s="185" t="s">
        <v>783</v>
      </c>
      <c r="E169" s="208">
        <f t="shared" si="23"/>
        <v>0</v>
      </c>
      <c r="F169" s="208"/>
      <c r="G169" s="208"/>
      <c r="H169" s="208"/>
      <c r="I169" s="208"/>
      <c r="J169" s="225"/>
      <c r="K169" s="220" t="s">
        <v>43</v>
      </c>
      <c r="L169" s="404"/>
    </row>
    <row r="170" spans="2:12" s="321" customFormat="1" ht="15" hidden="1" outlineLevel="2" x14ac:dyDescent="0.3">
      <c r="B170" s="178"/>
      <c r="C170" s="184" t="s">
        <v>784</v>
      </c>
      <c r="D170" s="185" t="s">
        <v>785</v>
      </c>
      <c r="E170" s="208">
        <f t="shared" si="23"/>
        <v>0</v>
      </c>
      <c r="F170" s="208"/>
      <c r="G170" s="208"/>
      <c r="H170" s="208"/>
      <c r="I170" s="208"/>
      <c r="J170" s="225"/>
      <c r="K170" s="220" t="s">
        <v>43</v>
      </c>
      <c r="L170" s="404"/>
    </row>
    <row r="171" spans="2:12" s="321" customFormat="1" hidden="1" outlineLevel="1" x14ac:dyDescent="0.3">
      <c r="B171" s="174" t="s">
        <v>786</v>
      </c>
      <c r="C171" s="193"/>
      <c r="D171" s="173" t="s">
        <v>787</v>
      </c>
      <c r="E171" s="223">
        <f t="shared" si="23"/>
        <v>0</v>
      </c>
      <c r="F171" s="223">
        <f>SUM(F172:F174)</f>
        <v>0</v>
      </c>
      <c r="G171" s="223">
        <f t="shared" ref="G171:J171" si="31">SUM(G172:G174)</f>
        <v>0</v>
      </c>
      <c r="H171" s="223">
        <f t="shared" si="31"/>
        <v>0</v>
      </c>
      <c r="I171" s="223">
        <f t="shared" si="31"/>
        <v>0</v>
      </c>
      <c r="J171" s="223">
        <f t="shared" si="31"/>
        <v>0</v>
      </c>
      <c r="K171" s="220" t="s">
        <v>43</v>
      </c>
      <c r="L171" s="404"/>
    </row>
    <row r="172" spans="2:12" s="321" customFormat="1" ht="15" hidden="1" outlineLevel="2" x14ac:dyDescent="0.3">
      <c r="B172" s="178"/>
      <c r="C172" s="184" t="s">
        <v>788</v>
      </c>
      <c r="D172" s="185" t="s">
        <v>789</v>
      </c>
      <c r="E172" s="208">
        <f t="shared" si="23"/>
        <v>0</v>
      </c>
      <c r="F172" s="208"/>
      <c r="G172" s="208"/>
      <c r="H172" s="208"/>
      <c r="I172" s="208"/>
      <c r="J172" s="225"/>
      <c r="K172" s="220" t="s">
        <v>43</v>
      </c>
      <c r="L172" s="404"/>
    </row>
    <row r="173" spans="2:12" s="321" customFormat="1" ht="15" hidden="1" outlineLevel="2" x14ac:dyDescent="0.3">
      <c r="B173" s="178"/>
      <c r="C173" s="184" t="s">
        <v>790</v>
      </c>
      <c r="D173" s="185" t="s">
        <v>791</v>
      </c>
      <c r="E173" s="208">
        <f t="shared" si="23"/>
        <v>0</v>
      </c>
      <c r="F173" s="208"/>
      <c r="G173" s="208"/>
      <c r="H173" s="208"/>
      <c r="I173" s="208"/>
      <c r="J173" s="225"/>
      <c r="K173" s="220" t="s">
        <v>43</v>
      </c>
      <c r="L173" s="404"/>
    </row>
    <row r="174" spans="2:12" s="321" customFormat="1" ht="15" hidden="1" outlineLevel="2" x14ac:dyDescent="0.3">
      <c r="B174" s="178"/>
      <c r="C174" s="184" t="s">
        <v>792</v>
      </c>
      <c r="D174" s="185" t="s">
        <v>793</v>
      </c>
      <c r="E174" s="208">
        <f t="shared" si="23"/>
        <v>0</v>
      </c>
      <c r="F174" s="208"/>
      <c r="G174" s="208"/>
      <c r="H174" s="208"/>
      <c r="I174" s="208"/>
      <c r="J174" s="225"/>
      <c r="K174" s="220" t="s">
        <v>43</v>
      </c>
      <c r="L174" s="404"/>
    </row>
    <row r="175" spans="2:12" s="202" customFormat="1" ht="15" hidden="1" customHeight="1" collapsed="1" x14ac:dyDescent="0.3">
      <c r="B175" s="1431" t="s">
        <v>952</v>
      </c>
      <c r="C175" s="1432"/>
      <c r="D175" s="173" t="s">
        <v>953</v>
      </c>
      <c r="E175" s="214">
        <f t="shared" si="23"/>
        <v>0</v>
      </c>
      <c r="F175" s="214">
        <f>SUM(F176)</f>
        <v>0</v>
      </c>
      <c r="G175" s="214">
        <f t="shared" ref="G175:J175" si="32">SUM(G176)</f>
        <v>0</v>
      </c>
      <c r="H175" s="214">
        <f t="shared" si="32"/>
        <v>0</v>
      </c>
      <c r="I175" s="214">
        <f t="shared" si="32"/>
        <v>0</v>
      </c>
      <c r="J175" s="214">
        <f t="shared" si="32"/>
        <v>0</v>
      </c>
      <c r="K175" s="220" t="s">
        <v>43</v>
      </c>
      <c r="L175" s="406"/>
    </row>
    <row r="176" spans="2:12" s="321" customFormat="1" ht="15" hidden="1" customHeight="1" outlineLevel="1" x14ac:dyDescent="0.3">
      <c r="B176" s="1478" t="s">
        <v>794</v>
      </c>
      <c r="C176" s="1479"/>
      <c r="D176" s="173" t="s">
        <v>795</v>
      </c>
      <c r="E176" s="208">
        <f t="shared" si="23"/>
        <v>0</v>
      </c>
      <c r="F176" s="218">
        <f>F177</f>
        <v>0</v>
      </c>
      <c r="G176" s="218">
        <f t="shared" ref="G176:J176" si="33">G177</f>
        <v>0</v>
      </c>
      <c r="H176" s="218">
        <f t="shared" si="33"/>
        <v>0</v>
      </c>
      <c r="I176" s="218">
        <f t="shared" si="33"/>
        <v>0</v>
      </c>
      <c r="J176" s="218">
        <f t="shared" si="33"/>
        <v>0</v>
      </c>
      <c r="K176" s="220" t="s">
        <v>43</v>
      </c>
      <c r="L176" s="404"/>
    </row>
    <row r="177" spans="2:12" s="321" customFormat="1" ht="26.4" hidden="1" outlineLevel="2" x14ac:dyDescent="0.3">
      <c r="B177" s="178"/>
      <c r="C177" s="194" t="s">
        <v>796</v>
      </c>
      <c r="D177" s="176" t="s">
        <v>797</v>
      </c>
      <c r="E177" s="216">
        <f t="shared" si="23"/>
        <v>0</v>
      </c>
      <c r="F177" s="232"/>
      <c r="G177" s="233"/>
      <c r="H177" s="232"/>
      <c r="I177" s="232"/>
      <c r="J177" s="233"/>
      <c r="K177" s="220" t="s">
        <v>43</v>
      </c>
      <c r="L177" s="404"/>
    </row>
    <row r="178" spans="2:12" s="202" customFormat="1" hidden="1" collapsed="1" x14ac:dyDescent="0.3">
      <c r="B178" s="1431" t="s">
        <v>954</v>
      </c>
      <c r="C178" s="1432"/>
      <c r="D178" s="173" t="s">
        <v>955</v>
      </c>
      <c r="E178" s="208">
        <f t="shared" si="23"/>
        <v>0</v>
      </c>
      <c r="F178" s="223">
        <f>SUM(F179,F181)</f>
        <v>0</v>
      </c>
      <c r="G178" s="223">
        <f t="shared" ref="G178:J178" si="34">SUM(G179,G181)</f>
        <v>0</v>
      </c>
      <c r="H178" s="223">
        <f t="shared" si="34"/>
        <v>0</v>
      </c>
      <c r="I178" s="223">
        <f t="shared" si="34"/>
        <v>0</v>
      </c>
      <c r="J178" s="223">
        <f t="shared" si="34"/>
        <v>0</v>
      </c>
      <c r="K178" s="209"/>
      <c r="L178" s="202">
        <v>0</v>
      </c>
    </row>
    <row r="179" spans="2:12" s="321" customFormat="1" hidden="1" outlineLevel="1" x14ac:dyDescent="0.3">
      <c r="B179" s="1460" t="s">
        <v>798</v>
      </c>
      <c r="C179" s="1461"/>
      <c r="D179" s="173" t="s">
        <v>799</v>
      </c>
      <c r="E179" s="208">
        <f t="shared" si="23"/>
        <v>0</v>
      </c>
      <c r="F179" s="223">
        <f>F180</f>
        <v>0</v>
      </c>
      <c r="G179" s="223">
        <f t="shared" ref="G179:J179" si="35">G180</f>
        <v>0</v>
      </c>
      <c r="H179" s="223">
        <f t="shared" si="35"/>
        <v>0</v>
      </c>
      <c r="I179" s="223">
        <f t="shared" si="35"/>
        <v>0</v>
      </c>
      <c r="J179" s="223">
        <f t="shared" si="35"/>
        <v>0</v>
      </c>
      <c r="K179" s="209"/>
      <c r="L179" s="404"/>
    </row>
    <row r="180" spans="2:12" s="321" customFormat="1" ht="15" hidden="1" outlineLevel="2" x14ac:dyDescent="0.3">
      <c r="B180" s="195"/>
      <c r="C180" s="184" t="s">
        <v>430</v>
      </c>
      <c r="D180" s="185" t="s">
        <v>800</v>
      </c>
      <c r="E180" s="208">
        <f t="shared" si="23"/>
        <v>0</v>
      </c>
      <c r="F180" s="208"/>
      <c r="G180" s="208"/>
      <c r="H180" s="208"/>
      <c r="I180" s="208"/>
      <c r="J180" s="225"/>
      <c r="K180" s="209"/>
      <c r="L180" s="404"/>
    </row>
    <row r="181" spans="2:12" s="321" customFormat="1" hidden="1" outlineLevel="1" x14ac:dyDescent="0.3">
      <c r="B181" s="1480" t="s">
        <v>801</v>
      </c>
      <c r="C181" s="1481"/>
      <c r="D181" s="173" t="s">
        <v>802</v>
      </c>
      <c r="E181" s="208">
        <f t="shared" si="23"/>
        <v>0</v>
      </c>
      <c r="F181" s="223">
        <f>F182</f>
        <v>0</v>
      </c>
      <c r="G181" s="223">
        <f t="shared" ref="G181:J181" si="36">G182</f>
        <v>0</v>
      </c>
      <c r="H181" s="223">
        <f t="shared" si="36"/>
        <v>0</v>
      </c>
      <c r="I181" s="223">
        <f t="shared" si="36"/>
        <v>0</v>
      </c>
      <c r="J181" s="223">
        <f t="shared" si="36"/>
        <v>0</v>
      </c>
      <c r="K181" s="234"/>
      <c r="L181" s="404"/>
    </row>
    <row r="182" spans="2:12" s="321" customFormat="1" ht="15" hidden="1" outlineLevel="2" x14ac:dyDescent="0.3">
      <c r="B182" s="231"/>
      <c r="C182" s="235" t="s">
        <v>436</v>
      </c>
      <c r="D182" s="185" t="s">
        <v>803</v>
      </c>
      <c r="E182" s="208">
        <f t="shared" si="23"/>
        <v>0</v>
      </c>
      <c r="F182" s="208"/>
      <c r="G182" s="208"/>
      <c r="H182" s="208"/>
      <c r="I182" s="208"/>
      <c r="J182" s="225"/>
      <c r="K182" s="209"/>
      <c r="L182" s="404"/>
    </row>
    <row r="183" spans="2:12" ht="18" customHeight="1" x14ac:dyDescent="0.3">
      <c r="B183" s="1427" t="s">
        <v>979</v>
      </c>
      <c r="C183" s="1428"/>
      <c r="D183" s="236"/>
      <c r="E183" s="236" t="e">
        <f t="shared" si="23"/>
        <v>#REF!</v>
      </c>
      <c r="F183" s="236">
        <f>SUM(F184,F189,F201,F258,F270,F273)</f>
        <v>0</v>
      </c>
      <c r="G183" s="236">
        <f t="shared" ref="G183:I183" si="37">SUM(G184,G189,G201,G258,G270,G273)</f>
        <v>28</v>
      </c>
      <c r="H183" s="236" t="e">
        <f t="shared" si="37"/>
        <v>#REF!</v>
      </c>
      <c r="I183" s="236" t="e">
        <f t="shared" si="37"/>
        <v>#REF!</v>
      </c>
      <c r="J183" s="236">
        <f>SUM(J184,J189,J201,J258,J270,J273)</f>
        <v>0</v>
      </c>
      <c r="K183" s="213"/>
      <c r="L183" s="401"/>
    </row>
    <row r="184" spans="2:12" s="202" customFormat="1" ht="32.25" hidden="1" customHeight="1" collapsed="1" x14ac:dyDescent="0.3">
      <c r="B184" s="1431" t="s">
        <v>956</v>
      </c>
      <c r="C184" s="1432"/>
      <c r="D184" s="173" t="s">
        <v>957</v>
      </c>
      <c r="E184" s="208">
        <f t="shared" si="23"/>
        <v>0</v>
      </c>
      <c r="F184" s="223">
        <f>F185</f>
        <v>0</v>
      </c>
      <c r="G184" s="223">
        <f t="shared" ref="G184:J184" si="38">G185</f>
        <v>0</v>
      </c>
      <c r="H184" s="223">
        <f t="shared" si="38"/>
        <v>0</v>
      </c>
      <c r="I184" s="223">
        <f t="shared" si="38"/>
        <v>0</v>
      </c>
      <c r="J184" s="223">
        <f t="shared" si="38"/>
        <v>0</v>
      </c>
      <c r="K184" s="209"/>
      <c r="L184" s="202">
        <v>0</v>
      </c>
    </row>
    <row r="185" spans="2:12" s="321" customFormat="1" hidden="1" outlineLevel="1" x14ac:dyDescent="0.3">
      <c r="B185" s="178" t="s">
        <v>804</v>
      </c>
      <c r="C185" s="184"/>
      <c r="D185" s="173" t="s">
        <v>805</v>
      </c>
      <c r="E185" s="208">
        <f t="shared" si="23"/>
        <v>0</v>
      </c>
      <c r="F185" s="223">
        <f>SUM(F186:F188)</f>
        <v>0</v>
      </c>
      <c r="G185" s="223">
        <f t="shared" ref="G185:J185" si="39">SUM(G186:G188)</f>
        <v>0</v>
      </c>
      <c r="H185" s="223">
        <f t="shared" si="39"/>
        <v>0</v>
      </c>
      <c r="I185" s="223">
        <f t="shared" si="39"/>
        <v>0</v>
      </c>
      <c r="J185" s="223">
        <f t="shared" si="39"/>
        <v>0</v>
      </c>
      <c r="K185" s="220" t="s">
        <v>43</v>
      </c>
      <c r="L185" s="404"/>
    </row>
    <row r="186" spans="2:12" s="321" customFormat="1" ht="15" hidden="1" outlineLevel="2" x14ac:dyDescent="0.3">
      <c r="B186" s="190"/>
      <c r="C186" s="189" t="s">
        <v>806</v>
      </c>
      <c r="D186" s="185" t="s">
        <v>807</v>
      </c>
      <c r="E186" s="208">
        <f t="shared" si="23"/>
        <v>0</v>
      </c>
      <c r="F186" s="208"/>
      <c r="G186" s="208"/>
      <c r="H186" s="208"/>
      <c r="I186" s="208"/>
      <c r="J186" s="225"/>
      <c r="K186" s="220" t="s">
        <v>43</v>
      </c>
      <c r="L186" s="404"/>
    </row>
    <row r="187" spans="2:12" s="321" customFormat="1" ht="28.2" hidden="1" outlineLevel="2" x14ac:dyDescent="0.3">
      <c r="B187" s="190"/>
      <c r="C187" s="237" t="s">
        <v>808</v>
      </c>
      <c r="D187" s="185" t="s">
        <v>809</v>
      </c>
      <c r="E187" s="208">
        <f t="shared" si="23"/>
        <v>0</v>
      </c>
      <c r="F187" s="208"/>
      <c r="G187" s="208"/>
      <c r="H187" s="208"/>
      <c r="I187" s="208"/>
      <c r="J187" s="225"/>
      <c r="K187" s="220" t="s">
        <v>43</v>
      </c>
      <c r="L187" s="404"/>
    </row>
    <row r="188" spans="2:12" s="321" customFormat="1" ht="15" hidden="1" outlineLevel="2" x14ac:dyDescent="0.3">
      <c r="B188" s="190"/>
      <c r="C188" s="237" t="s">
        <v>810</v>
      </c>
      <c r="D188" s="185" t="s">
        <v>811</v>
      </c>
      <c r="E188" s="208">
        <f t="shared" si="23"/>
        <v>0</v>
      </c>
      <c r="F188" s="208"/>
      <c r="G188" s="208"/>
      <c r="H188" s="208"/>
      <c r="I188" s="208"/>
      <c r="J188" s="225"/>
      <c r="K188" s="220" t="s">
        <v>43</v>
      </c>
      <c r="L188" s="404"/>
    </row>
    <row r="189" spans="2:12" s="202" customFormat="1" hidden="1" collapsed="1" x14ac:dyDescent="0.3">
      <c r="B189" s="1431" t="s">
        <v>958</v>
      </c>
      <c r="C189" s="1432"/>
      <c r="D189" s="173" t="s">
        <v>959</v>
      </c>
      <c r="E189" s="208">
        <f t="shared" si="23"/>
        <v>0</v>
      </c>
      <c r="F189" s="223">
        <f>F190</f>
        <v>0</v>
      </c>
      <c r="G189" s="223">
        <f t="shared" ref="G189:J189" si="40">G190</f>
        <v>0</v>
      </c>
      <c r="H189" s="223">
        <f t="shared" si="40"/>
        <v>0</v>
      </c>
      <c r="I189" s="223">
        <f t="shared" si="40"/>
        <v>0</v>
      </c>
      <c r="J189" s="223">
        <f t="shared" si="40"/>
        <v>0</v>
      </c>
      <c r="K189" s="209"/>
      <c r="L189" s="202">
        <v>0</v>
      </c>
    </row>
    <row r="190" spans="2:12" s="321" customFormat="1" ht="15" hidden="1" customHeight="1" outlineLevel="1" x14ac:dyDescent="0.3">
      <c r="B190" s="1472" t="s">
        <v>812</v>
      </c>
      <c r="C190" s="1473"/>
      <c r="D190" s="173" t="s">
        <v>727</v>
      </c>
      <c r="E190" s="208">
        <f t="shared" si="23"/>
        <v>0</v>
      </c>
      <c r="F190" s="223">
        <f>SUM(F191:F200)</f>
        <v>0</v>
      </c>
      <c r="G190" s="223">
        <f t="shared" ref="G190:J190" si="41">SUM(G191:G200)</f>
        <v>0</v>
      </c>
      <c r="H190" s="223">
        <f t="shared" si="41"/>
        <v>0</v>
      </c>
      <c r="I190" s="223">
        <f t="shared" si="41"/>
        <v>0</v>
      </c>
      <c r="J190" s="223">
        <f t="shared" si="41"/>
        <v>0</v>
      </c>
      <c r="K190" s="220" t="s">
        <v>43</v>
      </c>
      <c r="L190" s="404"/>
    </row>
    <row r="191" spans="2:12" s="321" customFormat="1" ht="15" hidden="1" outlineLevel="2" x14ac:dyDescent="0.3">
      <c r="B191" s="178"/>
      <c r="C191" s="187" t="s">
        <v>813</v>
      </c>
      <c r="D191" s="185" t="s">
        <v>814</v>
      </c>
      <c r="E191" s="208">
        <f t="shared" si="23"/>
        <v>0</v>
      </c>
      <c r="F191" s="208"/>
      <c r="G191" s="208"/>
      <c r="H191" s="208"/>
      <c r="I191" s="208"/>
      <c r="J191" s="225"/>
      <c r="K191" s="220" t="s">
        <v>43</v>
      </c>
      <c r="L191" s="404"/>
    </row>
    <row r="192" spans="2:12" s="321" customFormat="1" ht="15" hidden="1" outlineLevel="2" x14ac:dyDescent="0.3">
      <c r="B192" s="178"/>
      <c r="C192" s="187" t="s">
        <v>815</v>
      </c>
      <c r="D192" s="185" t="s">
        <v>816</v>
      </c>
      <c r="E192" s="208">
        <f t="shared" si="23"/>
        <v>0</v>
      </c>
      <c r="F192" s="208"/>
      <c r="G192" s="208"/>
      <c r="H192" s="208"/>
      <c r="I192" s="208"/>
      <c r="J192" s="225"/>
      <c r="K192" s="220" t="s">
        <v>43</v>
      </c>
      <c r="L192" s="404"/>
    </row>
    <row r="193" spans="2:12" s="321" customFormat="1" ht="15" hidden="1" outlineLevel="2" x14ac:dyDescent="0.3">
      <c r="B193" s="178"/>
      <c r="C193" s="187" t="s">
        <v>817</v>
      </c>
      <c r="D193" s="185" t="s">
        <v>818</v>
      </c>
      <c r="E193" s="208">
        <f t="shared" si="23"/>
        <v>0</v>
      </c>
      <c r="F193" s="208"/>
      <c r="G193" s="208"/>
      <c r="H193" s="208"/>
      <c r="I193" s="208"/>
      <c r="J193" s="225"/>
      <c r="K193" s="220" t="s">
        <v>43</v>
      </c>
      <c r="L193" s="404"/>
    </row>
    <row r="194" spans="2:12" s="321" customFormat="1" ht="15" hidden="1" outlineLevel="2" x14ac:dyDescent="0.3">
      <c r="B194" s="178"/>
      <c r="C194" s="187" t="s">
        <v>819</v>
      </c>
      <c r="D194" s="185" t="s">
        <v>820</v>
      </c>
      <c r="E194" s="208">
        <f t="shared" si="23"/>
        <v>0</v>
      </c>
      <c r="F194" s="208"/>
      <c r="G194" s="208"/>
      <c r="H194" s="208"/>
      <c r="I194" s="208"/>
      <c r="J194" s="225"/>
      <c r="K194" s="220" t="s">
        <v>43</v>
      </c>
      <c r="L194" s="404"/>
    </row>
    <row r="195" spans="2:12" s="321" customFormat="1" ht="15" hidden="1" outlineLevel="2" x14ac:dyDescent="0.3">
      <c r="B195" s="178"/>
      <c r="C195" s="187" t="s">
        <v>821</v>
      </c>
      <c r="D195" s="185" t="s">
        <v>822</v>
      </c>
      <c r="E195" s="208">
        <f t="shared" si="23"/>
        <v>0</v>
      </c>
      <c r="F195" s="208"/>
      <c r="G195" s="208"/>
      <c r="H195" s="208"/>
      <c r="I195" s="208"/>
      <c r="J195" s="225"/>
      <c r="K195" s="220"/>
      <c r="L195" s="404"/>
    </row>
    <row r="196" spans="2:12" s="321" customFormat="1" ht="15" hidden="1" outlineLevel="2" x14ac:dyDescent="0.3">
      <c r="B196" s="188"/>
      <c r="C196" s="187" t="s">
        <v>823</v>
      </c>
      <c r="D196" s="185" t="s">
        <v>824</v>
      </c>
      <c r="E196" s="208">
        <f t="shared" si="23"/>
        <v>0</v>
      </c>
      <c r="F196" s="208"/>
      <c r="G196" s="208"/>
      <c r="H196" s="208"/>
      <c r="I196" s="208"/>
      <c r="J196" s="225"/>
      <c r="K196" s="220" t="s">
        <v>43</v>
      </c>
      <c r="L196" s="404"/>
    </row>
    <row r="197" spans="2:12" s="321" customFormat="1" ht="15" hidden="1" outlineLevel="2" x14ac:dyDescent="0.3">
      <c r="B197" s="188"/>
      <c r="C197" s="187" t="s">
        <v>825</v>
      </c>
      <c r="D197" s="185" t="s">
        <v>826</v>
      </c>
      <c r="E197" s="208">
        <f t="shared" si="23"/>
        <v>0</v>
      </c>
      <c r="F197" s="208"/>
      <c r="G197" s="208"/>
      <c r="H197" s="208"/>
      <c r="I197" s="208"/>
      <c r="J197" s="225"/>
      <c r="K197" s="220" t="s">
        <v>43</v>
      </c>
      <c r="L197" s="404"/>
    </row>
    <row r="198" spans="2:12" s="321" customFormat="1" ht="15" hidden="1" outlineLevel="2" x14ac:dyDescent="0.3">
      <c r="B198" s="188"/>
      <c r="C198" s="189" t="s">
        <v>827</v>
      </c>
      <c r="D198" s="185" t="s">
        <v>828</v>
      </c>
      <c r="E198" s="208">
        <f t="shared" si="23"/>
        <v>0</v>
      </c>
      <c r="F198" s="208"/>
      <c r="G198" s="208"/>
      <c r="H198" s="208"/>
      <c r="I198" s="208"/>
      <c r="J198" s="225"/>
      <c r="K198" s="220" t="s">
        <v>43</v>
      </c>
      <c r="L198" s="404"/>
    </row>
    <row r="199" spans="2:12" s="321" customFormat="1" ht="15" hidden="1" outlineLevel="2" x14ac:dyDescent="0.3">
      <c r="B199" s="188"/>
      <c r="C199" s="189" t="s">
        <v>829</v>
      </c>
      <c r="D199" s="185" t="s">
        <v>830</v>
      </c>
      <c r="E199" s="208">
        <f t="shared" si="23"/>
        <v>0</v>
      </c>
      <c r="F199" s="208"/>
      <c r="G199" s="208"/>
      <c r="H199" s="208"/>
      <c r="I199" s="208"/>
      <c r="J199" s="225"/>
      <c r="K199" s="220" t="s">
        <v>43</v>
      </c>
      <c r="L199" s="404"/>
    </row>
    <row r="200" spans="2:12" s="321" customFormat="1" ht="15" hidden="1" outlineLevel="2" x14ac:dyDescent="0.3">
      <c r="B200" s="188"/>
      <c r="C200" s="189" t="s">
        <v>831</v>
      </c>
      <c r="D200" s="185" t="s">
        <v>832</v>
      </c>
      <c r="E200" s="208">
        <f t="shared" si="23"/>
        <v>0</v>
      </c>
      <c r="F200" s="208"/>
      <c r="G200" s="208"/>
      <c r="H200" s="208"/>
      <c r="I200" s="208"/>
      <c r="J200" s="225"/>
      <c r="K200" s="220"/>
      <c r="L200" s="404"/>
    </row>
    <row r="201" spans="2:12" s="202" customFormat="1" ht="51.75" hidden="1" customHeight="1" collapsed="1" x14ac:dyDescent="0.3">
      <c r="B201" s="1431" t="s">
        <v>960</v>
      </c>
      <c r="C201" s="1432"/>
      <c r="D201" s="238">
        <v>56</v>
      </c>
      <c r="E201" s="223">
        <f t="shared" si="23"/>
        <v>0</v>
      </c>
      <c r="F201" s="223">
        <f>SUM(F202+F206)</f>
        <v>0</v>
      </c>
      <c r="G201" s="223">
        <f>SUM(G202+G206+G238)</f>
        <v>0</v>
      </c>
      <c r="H201" s="223">
        <f>SUM(H202+H206+H238)</f>
        <v>0</v>
      </c>
      <c r="I201" s="223">
        <f>SUM(I202+I206+I238)</f>
        <v>0</v>
      </c>
      <c r="J201" s="223">
        <f>SUM(J202+J206+J238)</f>
        <v>0</v>
      </c>
      <c r="K201" s="209"/>
      <c r="L201" s="202">
        <v>0</v>
      </c>
    </row>
    <row r="202" spans="2:12" s="321" customFormat="1" ht="15" hidden="1" customHeight="1" outlineLevel="1" x14ac:dyDescent="0.3">
      <c r="B202" s="1474" t="s">
        <v>833</v>
      </c>
      <c r="C202" s="1475"/>
      <c r="D202" s="185" t="s">
        <v>834</v>
      </c>
      <c r="E202" s="208">
        <f t="shared" si="23"/>
        <v>0</v>
      </c>
      <c r="F202" s="208">
        <f>SUM(F203:F205)</f>
        <v>0</v>
      </c>
      <c r="G202" s="208">
        <f t="shared" ref="G202:J202" si="42">SUM(G203:G205)</f>
        <v>0</v>
      </c>
      <c r="H202" s="208">
        <f t="shared" si="42"/>
        <v>0</v>
      </c>
      <c r="I202" s="208">
        <f t="shared" si="42"/>
        <v>0</v>
      </c>
      <c r="J202" s="208">
        <f t="shared" si="42"/>
        <v>0</v>
      </c>
      <c r="K202" s="220" t="s">
        <v>43</v>
      </c>
      <c r="L202" s="404"/>
    </row>
    <row r="203" spans="2:12" s="321" customFormat="1" ht="15" hidden="1" outlineLevel="2" x14ac:dyDescent="0.3">
      <c r="B203" s="231"/>
      <c r="C203" s="239" t="s">
        <v>835</v>
      </c>
      <c r="D203" s="240" t="s">
        <v>836</v>
      </c>
      <c r="E203" s="208">
        <f t="shared" si="23"/>
        <v>0</v>
      </c>
      <c r="F203" s="208"/>
      <c r="G203" s="208"/>
      <c r="H203" s="208"/>
      <c r="I203" s="208"/>
      <c r="J203" s="225"/>
      <c r="K203" s="220" t="s">
        <v>43</v>
      </c>
      <c r="L203" s="404"/>
    </row>
    <row r="204" spans="2:12" s="321" customFormat="1" ht="15" hidden="1" outlineLevel="2" x14ac:dyDescent="0.3">
      <c r="B204" s="231"/>
      <c r="C204" s="239" t="s">
        <v>837</v>
      </c>
      <c r="D204" s="240" t="s">
        <v>838</v>
      </c>
      <c r="E204" s="208">
        <f t="shared" si="23"/>
        <v>0</v>
      </c>
      <c r="F204" s="208"/>
      <c r="G204" s="208"/>
      <c r="H204" s="208"/>
      <c r="I204" s="208"/>
      <c r="J204" s="225"/>
      <c r="K204" s="220" t="s">
        <v>43</v>
      </c>
      <c r="L204" s="404"/>
    </row>
    <row r="205" spans="2:12" s="321" customFormat="1" ht="15" hidden="1" outlineLevel="2" x14ac:dyDescent="0.3">
      <c r="B205" s="231"/>
      <c r="C205" s="239" t="s">
        <v>839</v>
      </c>
      <c r="D205" s="240" t="s">
        <v>840</v>
      </c>
      <c r="E205" s="208">
        <f t="shared" ref="E205:E268" si="43">SUM(G205:J205)</f>
        <v>0</v>
      </c>
      <c r="F205" s="208"/>
      <c r="G205" s="208"/>
      <c r="H205" s="208"/>
      <c r="I205" s="208"/>
      <c r="J205" s="225"/>
      <c r="K205" s="220" t="s">
        <v>43</v>
      </c>
      <c r="L205" s="404"/>
    </row>
    <row r="206" spans="2:12" s="321" customFormat="1" ht="15" hidden="1" customHeight="1" outlineLevel="1" x14ac:dyDescent="0.3">
      <c r="B206" s="1476" t="s">
        <v>841</v>
      </c>
      <c r="C206" s="1477"/>
      <c r="D206" s="228" t="s">
        <v>842</v>
      </c>
      <c r="E206" s="223">
        <f t="shared" si="43"/>
        <v>0</v>
      </c>
      <c r="F206" s="223">
        <f>SUM(F207:F209)</f>
        <v>0</v>
      </c>
      <c r="G206" s="223">
        <f t="shared" ref="G206:J206" si="44">SUM(G207:G209)</f>
        <v>0</v>
      </c>
      <c r="H206" s="223">
        <f t="shared" si="44"/>
        <v>0</v>
      </c>
      <c r="I206" s="223">
        <f t="shared" si="44"/>
        <v>0</v>
      </c>
      <c r="J206" s="223">
        <f t="shared" si="44"/>
        <v>0</v>
      </c>
      <c r="K206" s="220" t="s">
        <v>43</v>
      </c>
      <c r="L206" s="404"/>
    </row>
    <row r="207" spans="2:12" s="321" customFormat="1" ht="15" hidden="1" outlineLevel="2" x14ac:dyDescent="0.3">
      <c r="B207" s="231"/>
      <c r="C207" s="239" t="s">
        <v>835</v>
      </c>
      <c r="D207" s="240" t="s">
        <v>843</v>
      </c>
      <c r="E207" s="208">
        <f t="shared" si="43"/>
        <v>0</v>
      </c>
      <c r="F207" s="208"/>
      <c r="G207" s="208"/>
      <c r="H207" s="208"/>
      <c r="I207" s="208"/>
      <c r="J207" s="225"/>
      <c r="K207" s="220" t="s">
        <v>43</v>
      </c>
      <c r="L207" s="404"/>
    </row>
    <row r="208" spans="2:12" s="321" customFormat="1" ht="15" hidden="1" outlineLevel="2" x14ac:dyDescent="0.3">
      <c r="B208" s="231"/>
      <c r="C208" s="239" t="s">
        <v>837</v>
      </c>
      <c r="D208" s="240" t="s">
        <v>844</v>
      </c>
      <c r="E208" s="208">
        <f t="shared" si="43"/>
        <v>0</v>
      </c>
      <c r="F208" s="223"/>
      <c r="G208" s="223"/>
      <c r="H208" s="223"/>
      <c r="I208" s="223"/>
      <c r="J208" s="223"/>
      <c r="K208" s="220" t="s">
        <v>43</v>
      </c>
      <c r="L208" s="404"/>
    </row>
    <row r="209" spans="2:12" s="321" customFormat="1" ht="15" hidden="1" outlineLevel="2" x14ac:dyDescent="0.3">
      <c r="B209" s="231"/>
      <c r="C209" s="239" t="s">
        <v>845</v>
      </c>
      <c r="D209" s="240" t="s">
        <v>846</v>
      </c>
      <c r="E209" s="208">
        <f t="shared" si="43"/>
        <v>0</v>
      </c>
      <c r="F209" s="208"/>
      <c r="G209" s="208"/>
      <c r="H209" s="208"/>
      <c r="I209" s="208"/>
      <c r="J209" s="225"/>
      <c r="K209" s="220" t="s">
        <v>43</v>
      </c>
      <c r="L209" s="404"/>
    </row>
    <row r="210" spans="2:12" s="321" customFormat="1" ht="15" hidden="1" customHeight="1" outlineLevel="1" x14ac:dyDescent="0.3">
      <c r="B210" s="1476" t="s">
        <v>847</v>
      </c>
      <c r="C210" s="1477"/>
      <c r="D210" s="228" t="s">
        <v>848</v>
      </c>
      <c r="E210" s="223">
        <f t="shared" si="43"/>
        <v>0</v>
      </c>
      <c r="F210" s="223">
        <f>SUM(F211:F217)</f>
        <v>0</v>
      </c>
      <c r="G210" s="223">
        <f t="shared" ref="G210:J210" si="45">SUM(G211:G217)</f>
        <v>0</v>
      </c>
      <c r="H210" s="223">
        <f t="shared" si="45"/>
        <v>0</v>
      </c>
      <c r="I210" s="223">
        <f t="shared" si="45"/>
        <v>0</v>
      </c>
      <c r="J210" s="223">
        <f t="shared" si="45"/>
        <v>0</v>
      </c>
      <c r="K210" s="220" t="s">
        <v>43</v>
      </c>
      <c r="L210" s="404"/>
    </row>
    <row r="211" spans="2:12" s="321" customFormat="1" ht="15" hidden="1" outlineLevel="2" x14ac:dyDescent="0.3">
      <c r="B211" s="231"/>
      <c r="C211" s="239" t="s">
        <v>835</v>
      </c>
      <c r="D211" s="240" t="s">
        <v>849</v>
      </c>
      <c r="E211" s="208">
        <f t="shared" si="43"/>
        <v>0</v>
      </c>
      <c r="F211" s="208"/>
      <c r="G211" s="208"/>
      <c r="H211" s="208"/>
      <c r="I211" s="208"/>
      <c r="J211" s="225"/>
      <c r="K211" s="220" t="s">
        <v>43</v>
      </c>
      <c r="L211" s="404"/>
    </row>
    <row r="212" spans="2:12" s="321" customFormat="1" ht="15" hidden="1" outlineLevel="2" x14ac:dyDescent="0.3">
      <c r="B212" s="231"/>
      <c r="C212" s="239" t="s">
        <v>837</v>
      </c>
      <c r="D212" s="240" t="s">
        <v>850</v>
      </c>
      <c r="E212" s="208">
        <f t="shared" si="43"/>
        <v>0</v>
      </c>
      <c r="F212" s="208"/>
      <c r="G212" s="208"/>
      <c r="H212" s="208"/>
      <c r="I212" s="208"/>
      <c r="J212" s="225"/>
      <c r="K212" s="220" t="s">
        <v>43</v>
      </c>
      <c r="L212" s="404"/>
    </row>
    <row r="213" spans="2:12" s="321" customFormat="1" ht="15" hidden="1" outlineLevel="2" x14ac:dyDescent="0.3">
      <c r="B213" s="231"/>
      <c r="C213" s="239" t="s">
        <v>839</v>
      </c>
      <c r="D213" s="240" t="s">
        <v>851</v>
      </c>
      <c r="E213" s="208">
        <f t="shared" si="43"/>
        <v>0</v>
      </c>
      <c r="F213" s="208"/>
      <c r="G213" s="208"/>
      <c r="H213" s="208"/>
      <c r="I213" s="208"/>
      <c r="J213" s="225"/>
      <c r="K213" s="220" t="s">
        <v>43</v>
      </c>
      <c r="L213" s="404"/>
    </row>
    <row r="214" spans="2:12" s="321" customFormat="1" ht="15" hidden="1" customHeight="1" outlineLevel="2" x14ac:dyDescent="0.3">
      <c r="B214" s="1476" t="s">
        <v>2</v>
      </c>
      <c r="C214" s="1477"/>
      <c r="D214" s="228" t="s">
        <v>852</v>
      </c>
      <c r="E214" s="208">
        <f t="shared" si="43"/>
        <v>0</v>
      </c>
      <c r="F214" s="208"/>
      <c r="G214" s="208"/>
      <c r="H214" s="208"/>
      <c r="I214" s="208"/>
      <c r="J214" s="225"/>
      <c r="K214" s="220" t="s">
        <v>43</v>
      </c>
      <c r="L214" s="404"/>
    </row>
    <row r="215" spans="2:12" s="321" customFormat="1" ht="15" hidden="1" outlineLevel="2" x14ac:dyDescent="0.3">
      <c r="B215" s="231"/>
      <c r="C215" s="239" t="s">
        <v>835</v>
      </c>
      <c r="D215" s="240" t="s">
        <v>853</v>
      </c>
      <c r="E215" s="208">
        <f t="shared" si="43"/>
        <v>0</v>
      </c>
      <c r="F215" s="208"/>
      <c r="G215" s="208"/>
      <c r="H215" s="208"/>
      <c r="I215" s="208"/>
      <c r="J215" s="225"/>
      <c r="K215" s="220" t="s">
        <v>43</v>
      </c>
      <c r="L215" s="404"/>
    </row>
    <row r="216" spans="2:12" s="321" customFormat="1" ht="15" hidden="1" outlineLevel="2" x14ac:dyDescent="0.3">
      <c r="B216" s="231"/>
      <c r="C216" s="239" t="s">
        <v>837</v>
      </c>
      <c r="D216" s="240" t="s">
        <v>854</v>
      </c>
      <c r="E216" s="208">
        <f t="shared" si="43"/>
        <v>0</v>
      </c>
      <c r="F216" s="208"/>
      <c r="G216" s="208"/>
      <c r="H216" s="208"/>
      <c r="I216" s="208"/>
      <c r="J216" s="225"/>
      <c r="K216" s="220" t="s">
        <v>43</v>
      </c>
      <c r="L216" s="404"/>
    </row>
    <row r="217" spans="2:12" s="321" customFormat="1" ht="15" hidden="1" outlineLevel="2" x14ac:dyDescent="0.3">
      <c r="B217" s="231"/>
      <c r="C217" s="239" t="s">
        <v>839</v>
      </c>
      <c r="D217" s="240" t="s">
        <v>855</v>
      </c>
      <c r="E217" s="208">
        <f t="shared" si="43"/>
        <v>0</v>
      </c>
      <c r="F217" s="208"/>
      <c r="G217" s="208"/>
      <c r="H217" s="208"/>
      <c r="I217" s="208"/>
      <c r="J217" s="225"/>
      <c r="K217" s="220" t="s">
        <v>43</v>
      </c>
      <c r="L217" s="404"/>
    </row>
    <row r="218" spans="2:12" s="321" customFormat="1" ht="15" hidden="1" customHeight="1" outlineLevel="1" x14ac:dyDescent="0.3">
      <c r="B218" s="1476" t="s">
        <v>856</v>
      </c>
      <c r="C218" s="1477"/>
      <c r="D218" s="228" t="s">
        <v>857</v>
      </c>
      <c r="E218" s="223">
        <f t="shared" si="43"/>
        <v>0</v>
      </c>
      <c r="F218" s="223">
        <f>SUM(F219:F221)</f>
        <v>0</v>
      </c>
      <c r="G218" s="223">
        <f t="shared" ref="G218:J218" si="46">SUM(G219:G221)</f>
        <v>0</v>
      </c>
      <c r="H218" s="223">
        <f t="shared" si="46"/>
        <v>0</v>
      </c>
      <c r="I218" s="223">
        <f t="shared" si="46"/>
        <v>0</v>
      </c>
      <c r="J218" s="223">
        <f t="shared" si="46"/>
        <v>0</v>
      </c>
      <c r="K218" s="220" t="s">
        <v>43</v>
      </c>
      <c r="L218" s="404"/>
    </row>
    <row r="219" spans="2:12" s="321" customFormat="1" ht="15" hidden="1" outlineLevel="2" x14ac:dyDescent="0.3">
      <c r="B219" s="231"/>
      <c r="C219" s="239" t="s">
        <v>835</v>
      </c>
      <c r="D219" s="240" t="s">
        <v>858</v>
      </c>
      <c r="E219" s="208">
        <f t="shared" si="43"/>
        <v>0</v>
      </c>
      <c r="F219" s="208"/>
      <c r="G219" s="208"/>
      <c r="H219" s="208"/>
      <c r="I219" s="208"/>
      <c r="J219" s="225"/>
      <c r="K219" s="220" t="s">
        <v>43</v>
      </c>
      <c r="L219" s="404"/>
    </row>
    <row r="220" spans="2:12" s="321" customFormat="1" ht="15" hidden="1" outlineLevel="2" x14ac:dyDescent="0.3">
      <c r="B220" s="231"/>
      <c r="C220" s="239" t="s">
        <v>837</v>
      </c>
      <c r="D220" s="240" t="s">
        <v>859</v>
      </c>
      <c r="E220" s="208">
        <f t="shared" si="43"/>
        <v>0</v>
      </c>
      <c r="F220" s="208"/>
      <c r="G220" s="208"/>
      <c r="H220" s="208"/>
      <c r="I220" s="208"/>
      <c r="J220" s="225"/>
      <c r="K220" s="220" t="s">
        <v>43</v>
      </c>
      <c r="L220" s="404"/>
    </row>
    <row r="221" spans="2:12" s="321" customFormat="1" ht="15" hidden="1" outlineLevel="2" x14ac:dyDescent="0.3">
      <c r="B221" s="231"/>
      <c r="C221" s="239" t="s">
        <v>839</v>
      </c>
      <c r="D221" s="240" t="s">
        <v>860</v>
      </c>
      <c r="E221" s="208">
        <f t="shared" si="43"/>
        <v>0</v>
      </c>
      <c r="F221" s="208"/>
      <c r="G221" s="208"/>
      <c r="H221" s="208"/>
      <c r="I221" s="208"/>
      <c r="J221" s="225"/>
      <c r="K221" s="220" t="s">
        <v>43</v>
      </c>
      <c r="L221" s="404"/>
    </row>
    <row r="222" spans="2:12" s="321" customFormat="1" ht="15" hidden="1" customHeight="1" outlineLevel="1" x14ac:dyDescent="0.3">
      <c r="B222" s="1476" t="s">
        <v>861</v>
      </c>
      <c r="C222" s="1477"/>
      <c r="D222" s="228" t="s">
        <v>862</v>
      </c>
      <c r="E222" s="223">
        <f t="shared" si="43"/>
        <v>0</v>
      </c>
      <c r="F222" s="223">
        <f>SUM(F223:F225)</f>
        <v>0</v>
      </c>
      <c r="G222" s="223">
        <f t="shared" ref="G222:J222" si="47">SUM(G223:G225)</f>
        <v>0</v>
      </c>
      <c r="H222" s="223">
        <f t="shared" si="47"/>
        <v>0</v>
      </c>
      <c r="I222" s="223">
        <f t="shared" si="47"/>
        <v>0</v>
      </c>
      <c r="J222" s="223">
        <f t="shared" si="47"/>
        <v>0</v>
      </c>
      <c r="K222" s="220" t="s">
        <v>43</v>
      </c>
      <c r="L222" s="404"/>
    </row>
    <row r="223" spans="2:12" s="321" customFormat="1" ht="15" hidden="1" outlineLevel="2" x14ac:dyDescent="0.3">
      <c r="B223" s="231"/>
      <c r="C223" s="239" t="s">
        <v>835</v>
      </c>
      <c r="D223" s="240" t="s">
        <v>863</v>
      </c>
      <c r="E223" s="208">
        <f t="shared" si="43"/>
        <v>0</v>
      </c>
      <c r="F223" s="208"/>
      <c r="G223" s="208"/>
      <c r="H223" s="208"/>
      <c r="I223" s="208"/>
      <c r="J223" s="225"/>
      <c r="K223" s="220" t="s">
        <v>43</v>
      </c>
      <c r="L223" s="404"/>
    </row>
    <row r="224" spans="2:12" s="321" customFormat="1" ht="15" hidden="1" outlineLevel="2" x14ac:dyDescent="0.3">
      <c r="B224" s="231"/>
      <c r="C224" s="239" t="s">
        <v>837</v>
      </c>
      <c r="D224" s="240" t="s">
        <v>864</v>
      </c>
      <c r="E224" s="208">
        <f t="shared" si="43"/>
        <v>0</v>
      </c>
      <c r="F224" s="208"/>
      <c r="G224" s="208"/>
      <c r="H224" s="208"/>
      <c r="I224" s="208"/>
      <c r="J224" s="225"/>
      <c r="K224" s="220" t="s">
        <v>43</v>
      </c>
      <c r="L224" s="404"/>
    </row>
    <row r="225" spans="2:12" s="321" customFormat="1" ht="15" hidden="1" outlineLevel="2" x14ac:dyDescent="0.3">
      <c r="B225" s="231"/>
      <c r="C225" s="239" t="s">
        <v>839</v>
      </c>
      <c r="D225" s="240" t="s">
        <v>865</v>
      </c>
      <c r="E225" s="208">
        <f t="shared" si="43"/>
        <v>0</v>
      </c>
      <c r="F225" s="208"/>
      <c r="G225" s="208"/>
      <c r="H225" s="208"/>
      <c r="I225" s="208"/>
      <c r="J225" s="225"/>
      <c r="K225" s="220" t="s">
        <v>43</v>
      </c>
      <c r="L225" s="404"/>
    </row>
    <row r="226" spans="2:12" s="321" customFormat="1" ht="15" hidden="1" customHeight="1" outlineLevel="1" x14ac:dyDescent="0.3">
      <c r="B226" s="1476" t="s">
        <v>866</v>
      </c>
      <c r="C226" s="1477"/>
      <c r="D226" s="228" t="s">
        <v>867</v>
      </c>
      <c r="E226" s="223">
        <f t="shared" si="43"/>
        <v>0</v>
      </c>
      <c r="F226" s="223">
        <f>SUM(F227:F229)</f>
        <v>0</v>
      </c>
      <c r="G226" s="223">
        <f t="shared" ref="G226:J226" si="48">SUM(G227:G229)</f>
        <v>0</v>
      </c>
      <c r="H226" s="223">
        <f t="shared" si="48"/>
        <v>0</v>
      </c>
      <c r="I226" s="223">
        <f t="shared" si="48"/>
        <v>0</v>
      </c>
      <c r="J226" s="223">
        <f t="shared" si="48"/>
        <v>0</v>
      </c>
      <c r="K226" s="220" t="s">
        <v>43</v>
      </c>
      <c r="L226" s="404"/>
    </row>
    <row r="227" spans="2:12" s="321" customFormat="1" ht="15" hidden="1" outlineLevel="2" x14ac:dyDescent="0.3">
      <c r="B227" s="231"/>
      <c r="C227" s="239" t="s">
        <v>835</v>
      </c>
      <c r="D227" s="240" t="s">
        <v>868</v>
      </c>
      <c r="E227" s="208">
        <f t="shared" si="43"/>
        <v>0</v>
      </c>
      <c r="F227" s="208"/>
      <c r="G227" s="208"/>
      <c r="H227" s="208"/>
      <c r="I227" s="208"/>
      <c r="J227" s="225"/>
      <c r="K227" s="220" t="s">
        <v>43</v>
      </c>
      <c r="L227" s="404"/>
    </row>
    <row r="228" spans="2:12" s="321" customFormat="1" ht="15" hidden="1" outlineLevel="2" x14ac:dyDescent="0.3">
      <c r="B228" s="231"/>
      <c r="C228" s="239" t="s">
        <v>837</v>
      </c>
      <c r="D228" s="240" t="s">
        <v>869</v>
      </c>
      <c r="E228" s="208">
        <f t="shared" si="43"/>
        <v>0</v>
      </c>
      <c r="F228" s="208"/>
      <c r="G228" s="208"/>
      <c r="H228" s="208"/>
      <c r="I228" s="208"/>
      <c r="J228" s="225"/>
      <c r="K228" s="220" t="s">
        <v>43</v>
      </c>
      <c r="L228" s="404"/>
    </row>
    <row r="229" spans="2:12" s="321" customFormat="1" ht="15" hidden="1" outlineLevel="2" x14ac:dyDescent="0.3">
      <c r="B229" s="231"/>
      <c r="C229" s="239" t="s">
        <v>839</v>
      </c>
      <c r="D229" s="240" t="s">
        <v>870</v>
      </c>
      <c r="E229" s="208">
        <f t="shared" si="43"/>
        <v>0</v>
      </c>
      <c r="F229" s="208"/>
      <c r="G229" s="208"/>
      <c r="H229" s="208"/>
      <c r="I229" s="208"/>
      <c r="J229" s="225"/>
      <c r="K229" s="220" t="s">
        <v>43</v>
      </c>
      <c r="L229" s="404"/>
    </row>
    <row r="230" spans="2:12" s="321" customFormat="1" ht="15" hidden="1" customHeight="1" outlineLevel="1" x14ac:dyDescent="0.3">
      <c r="B230" s="1486" t="s">
        <v>871</v>
      </c>
      <c r="C230" s="1487"/>
      <c r="D230" s="228" t="s">
        <v>872</v>
      </c>
      <c r="E230" s="223">
        <f t="shared" si="43"/>
        <v>0</v>
      </c>
      <c r="F230" s="223">
        <f>SUM(F231:F233)</f>
        <v>0</v>
      </c>
      <c r="G230" s="223">
        <f t="shared" ref="G230:J230" si="49">SUM(G231:G233)</f>
        <v>0</v>
      </c>
      <c r="H230" s="223">
        <f t="shared" si="49"/>
        <v>0</v>
      </c>
      <c r="I230" s="223">
        <f t="shared" si="49"/>
        <v>0</v>
      </c>
      <c r="J230" s="223">
        <f t="shared" si="49"/>
        <v>0</v>
      </c>
      <c r="K230" s="220" t="s">
        <v>43</v>
      </c>
      <c r="L230" s="404"/>
    </row>
    <row r="231" spans="2:12" s="321" customFormat="1" ht="15" hidden="1" outlineLevel="2" x14ac:dyDescent="0.3">
      <c r="B231" s="241"/>
      <c r="C231" s="239" t="s">
        <v>835</v>
      </c>
      <c r="D231" s="228" t="s">
        <v>873</v>
      </c>
      <c r="E231" s="208">
        <f t="shared" si="43"/>
        <v>0</v>
      </c>
      <c r="F231" s="208"/>
      <c r="G231" s="208"/>
      <c r="H231" s="208"/>
      <c r="I231" s="208"/>
      <c r="J231" s="225"/>
      <c r="K231" s="220" t="s">
        <v>43</v>
      </c>
      <c r="L231" s="404"/>
    </row>
    <row r="232" spans="2:12" s="321" customFormat="1" ht="15" hidden="1" outlineLevel="2" x14ac:dyDescent="0.3">
      <c r="B232" s="241"/>
      <c r="C232" s="239" t="s">
        <v>837</v>
      </c>
      <c r="D232" s="228" t="s">
        <v>874</v>
      </c>
      <c r="E232" s="208">
        <f t="shared" si="43"/>
        <v>0</v>
      </c>
      <c r="F232" s="208"/>
      <c r="G232" s="208"/>
      <c r="H232" s="208"/>
      <c r="I232" s="208"/>
      <c r="J232" s="225"/>
      <c r="K232" s="220" t="s">
        <v>43</v>
      </c>
      <c r="L232" s="404"/>
    </row>
    <row r="233" spans="2:12" s="321" customFormat="1" ht="15" hidden="1" outlineLevel="2" x14ac:dyDescent="0.3">
      <c r="B233" s="241"/>
      <c r="C233" s="239" t="s">
        <v>839</v>
      </c>
      <c r="D233" s="228" t="s">
        <v>875</v>
      </c>
      <c r="E233" s="208">
        <f t="shared" si="43"/>
        <v>0</v>
      </c>
      <c r="F233" s="208"/>
      <c r="G233" s="208"/>
      <c r="H233" s="208"/>
      <c r="I233" s="208"/>
      <c r="J233" s="225"/>
      <c r="K233" s="220" t="s">
        <v>43</v>
      </c>
    </row>
    <row r="234" spans="2:12" s="321" customFormat="1" ht="15" hidden="1" customHeight="1" outlineLevel="1" x14ac:dyDescent="0.3">
      <c r="B234" s="1486" t="s">
        <v>876</v>
      </c>
      <c r="C234" s="1487"/>
      <c r="D234" s="228" t="s">
        <v>877</v>
      </c>
      <c r="E234" s="223">
        <f t="shared" si="43"/>
        <v>0</v>
      </c>
      <c r="F234" s="223">
        <f>SUM(F235:F237)</f>
        <v>0</v>
      </c>
      <c r="G234" s="223">
        <f t="shared" ref="G234:J234" si="50">SUM(G235:G237)</f>
        <v>0</v>
      </c>
      <c r="H234" s="223">
        <f t="shared" si="50"/>
        <v>0</v>
      </c>
      <c r="I234" s="223">
        <f t="shared" si="50"/>
        <v>0</v>
      </c>
      <c r="J234" s="223">
        <f t="shared" si="50"/>
        <v>0</v>
      </c>
      <c r="K234" s="220" t="s">
        <v>43</v>
      </c>
    </row>
    <row r="235" spans="2:12" s="321" customFormat="1" ht="15" hidden="1" outlineLevel="2" x14ac:dyDescent="0.3">
      <c r="B235" s="241"/>
      <c r="C235" s="239" t="s">
        <v>835</v>
      </c>
      <c r="D235" s="228" t="s">
        <v>878</v>
      </c>
      <c r="E235" s="208">
        <f t="shared" si="43"/>
        <v>0</v>
      </c>
      <c r="F235" s="208"/>
      <c r="G235" s="208"/>
      <c r="H235" s="208"/>
      <c r="I235" s="208"/>
      <c r="J235" s="225"/>
      <c r="K235" s="220" t="s">
        <v>43</v>
      </c>
    </row>
    <row r="236" spans="2:12" s="321" customFormat="1" ht="15" hidden="1" outlineLevel="2" x14ac:dyDescent="0.3">
      <c r="B236" s="241"/>
      <c r="C236" s="239" t="s">
        <v>837</v>
      </c>
      <c r="D236" s="228" t="s">
        <v>879</v>
      </c>
      <c r="E236" s="208">
        <f t="shared" si="43"/>
        <v>0</v>
      </c>
      <c r="F236" s="208"/>
      <c r="G236" s="208"/>
      <c r="H236" s="208"/>
      <c r="I236" s="208"/>
      <c r="J236" s="225"/>
      <c r="K236" s="220" t="s">
        <v>43</v>
      </c>
    </row>
    <row r="237" spans="2:12" s="321" customFormat="1" ht="15" hidden="1" outlineLevel="2" x14ac:dyDescent="0.3">
      <c r="B237" s="241"/>
      <c r="C237" s="239" t="s">
        <v>839</v>
      </c>
      <c r="D237" s="228" t="s">
        <v>880</v>
      </c>
      <c r="E237" s="208">
        <f t="shared" si="43"/>
        <v>0</v>
      </c>
      <c r="F237" s="208"/>
      <c r="G237" s="208"/>
      <c r="H237" s="208"/>
      <c r="I237" s="208"/>
      <c r="J237" s="225"/>
      <c r="K237" s="220" t="s">
        <v>43</v>
      </c>
    </row>
    <row r="238" spans="2:12" s="321" customFormat="1" ht="15" hidden="1" customHeight="1" outlineLevel="1" x14ac:dyDescent="0.3">
      <c r="B238" s="1482" t="s">
        <v>881</v>
      </c>
      <c r="C238" s="1483"/>
      <c r="D238" s="228" t="s">
        <v>882</v>
      </c>
      <c r="E238" s="223">
        <f t="shared" si="43"/>
        <v>0</v>
      </c>
      <c r="F238" s="223">
        <f>SUM(F239:F241)</f>
        <v>0</v>
      </c>
      <c r="G238" s="223">
        <f t="shared" ref="G238:J238" si="51">SUM(G239:G241)</f>
        <v>0</v>
      </c>
      <c r="H238" s="223">
        <f t="shared" si="51"/>
        <v>0</v>
      </c>
      <c r="I238" s="223">
        <f t="shared" si="51"/>
        <v>0</v>
      </c>
      <c r="J238" s="223">
        <f t="shared" si="51"/>
        <v>0</v>
      </c>
      <c r="K238" s="220" t="s">
        <v>43</v>
      </c>
    </row>
    <row r="239" spans="2:12" s="321" customFormat="1" ht="15" hidden="1" outlineLevel="2" x14ac:dyDescent="0.3">
      <c r="B239" s="242"/>
      <c r="C239" s="239" t="s">
        <v>835</v>
      </c>
      <c r="D239" s="228" t="s">
        <v>883</v>
      </c>
      <c r="E239" s="208">
        <f t="shared" si="43"/>
        <v>0</v>
      </c>
      <c r="F239" s="208"/>
      <c r="G239" s="208">
        <v>0</v>
      </c>
      <c r="H239" s="208">
        <v>0</v>
      </c>
      <c r="I239" s="208">
        <v>0</v>
      </c>
      <c r="J239" s="225">
        <v>0</v>
      </c>
      <c r="K239" s="220" t="s">
        <v>43</v>
      </c>
    </row>
    <row r="240" spans="2:12" s="321" customFormat="1" ht="15" hidden="1" outlineLevel="2" x14ac:dyDescent="0.3">
      <c r="B240" s="242"/>
      <c r="C240" s="239" t="s">
        <v>837</v>
      </c>
      <c r="D240" s="228" t="s">
        <v>884</v>
      </c>
      <c r="E240" s="208">
        <f t="shared" si="43"/>
        <v>0</v>
      </c>
      <c r="F240" s="208"/>
      <c r="G240" s="208">
        <v>0</v>
      </c>
      <c r="H240" s="208">
        <v>0</v>
      </c>
      <c r="I240" s="208">
        <v>0</v>
      </c>
      <c r="J240" s="225">
        <v>0</v>
      </c>
      <c r="K240" s="220" t="s">
        <v>43</v>
      </c>
    </row>
    <row r="241" spans="2:11" s="321" customFormat="1" ht="15" hidden="1" outlineLevel="2" x14ac:dyDescent="0.3">
      <c r="B241" s="242"/>
      <c r="C241" s="239" t="s">
        <v>839</v>
      </c>
      <c r="D241" s="228" t="s">
        <v>885</v>
      </c>
      <c r="E241" s="208">
        <f t="shared" si="43"/>
        <v>0</v>
      </c>
      <c r="F241" s="208"/>
      <c r="G241" s="208"/>
      <c r="H241" s="208"/>
      <c r="I241" s="208"/>
      <c r="J241" s="225"/>
      <c r="K241" s="220" t="s">
        <v>43</v>
      </c>
    </row>
    <row r="242" spans="2:11" s="321" customFormat="1" ht="15" hidden="1" customHeight="1" outlineLevel="1" x14ac:dyDescent="0.3">
      <c r="B242" s="1482" t="s">
        <v>886</v>
      </c>
      <c r="C242" s="1483"/>
      <c r="D242" s="228" t="s">
        <v>887</v>
      </c>
      <c r="E242" s="223">
        <f t="shared" si="43"/>
        <v>0</v>
      </c>
      <c r="F242" s="223">
        <f>SUM(F243:F245)</f>
        <v>0</v>
      </c>
      <c r="G242" s="223">
        <f t="shared" ref="G242:J242" si="52">SUM(G243:G245)</f>
        <v>0</v>
      </c>
      <c r="H242" s="223">
        <f t="shared" si="52"/>
        <v>0</v>
      </c>
      <c r="I242" s="223">
        <f t="shared" si="52"/>
        <v>0</v>
      </c>
      <c r="J242" s="223">
        <f t="shared" si="52"/>
        <v>0</v>
      </c>
      <c r="K242" s="220" t="s">
        <v>43</v>
      </c>
    </row>
    <row r="243" spans="2:11" s="321" customFormat="1" ht="15" hidden="1" outlineLevel="2" x14ac:dyDescent="0.3">
      <c r="B243" s="242"/>
      <c r="C243" s="239" t="s">
        <v>835</v>
      </c>
      <c r="D243" s="228" t="s">
        <v>888</v>
      </c>
      <c r="E243" s="208">
        <f t="shared" si="43"/>
        <v>0</v>
      </c>
      <c r="F243" s="208"/>
      <c r="G243" s="208"/>
      <c r="H243" s="208"/>
      <c r="I243" s="208"/>
      <c r="J243" s="225"/>
      <c r="K243" s="220" t="s">
        <v>43</v>
      </c>
    </row>
    <row r="244" spans="2:11" s="321" customFormat="1" ht="15" hidden="1" outlineLevel="2" x14ac:dyDescent="0.3">
      <c r="B244" s="242"/>
      <c r="C244" s="239" t="s">
        <v>837</v>
      </c>
      <c r="D244" s="228" t="s">
        <v>889</v>
      </c>
      <c r="E244" s="208">
        <f t="shared" si="43"/>
        <v>0</v>
      </c>
      <c r="F244" s="208"/>
      <c r="G244" s="208"/>
      <c r="H244" s="208"/>
      <c r="I244" s="208"/>
      <c r="J244" s="225"/>
      <c r="K244" s="220" t="s">
        <v>43</v>
      </c>
    </row>
    <row r="245" spans="2:11" s="321" customFormat="1" ht="15" hidden="1" outlineLevel="2" x14ac:dyDescent="0.3">
      <c r="B245" s="242"/>
      <c r="C245" s="239" t="s">
        <v>839</v>
      </c>
      <c r="D245" s="228" t="s">
        <v>890</v>
      </c>
      <c r="E245" s="208">
        <f t="shared" si="43"/>
        <v>0</v>
      </c>
      <c r="F245" s="208"/>
      <c r="G245" s="208"/>
      <c r="H245" s="208"/>
      <c r="I245" s="208"/>
      <c r="J245" s="225"/>
      <c r="K245" s="220" t="s">
        <v>43</v>
      </c>
    </row>
    <row r="246" spans="2:11" s="321" customFormat="1" ht="28.5" hidden="1" customHeight="1" outlineLevel="1" x14ac:dyDescent="0.3">
      <c r="B246" s="1482" t="s">
        <v>891</v>
      </c>
      <c r="C246" s="1483"/>
      <c r="D246" s="228" t="s">
        <v>892</v>
      </c>
      <c r="E246" s="223">
        <f t="shared" si="43"/>
        <v>0</v>
      </c>
      <c r="F246" s="223">
        <f>SUM(F247:F249)</f>
        <v>0</v>
      </c>
      <c r="G246" s="223">
        <f t="shared" ref="G246:J246" si="53">SUM(G247:G249)</f>
        <v>0</v>
      </c>
      <c r="H246" s="223">
        <f t="shared" si="53"/>
        <v>0</v>
      </c>
      <c r="I246" s="223">
        <f t="shared" si="53"/>
        <v>0</v>
      </c>
      <c r="J246" s="223">
        <f t="shared" si="53"/>
        <v>0</v>
      </c>
      <c r="K246" s="220" t="s">
        <v>43</v>
      </c>
    </row>
    <row r="247" spans="2:11" s="321" customFormat="1" ht="15" hidden="1" outlineLevel="2" x14ac:dyDescent="0.3">
      <c r="B247" s="242"/>
      <c r="C247" s="239" t="s">
        <v>835</v>
      </c>
      <c r="D247" s="228" t="s">
        <v>893</v>
      </c>
      <c r="E247" s="208">
        <f t="shared" si="43"/>
        <v>0</v>
      </c>
      <c r="F247" s="208"/>
      <c r="G247" s="208"/>
      <c r="H247" s="208"/>
      <c r="I247" s="208"/>
      <c r="J247" s="225"/>
      <c r="K247" s="220" t="s">
        <v>43</v>
      </c>
    </row>
    <row r="248" spans="2:11" s="321" customFormat="1" ht="15" hidden="1" outlineLevel="2" x14ac:dyDescent="0.3">
      <c r="B248" s="242"/>
      <c r="C248" s="239" t="s">
        <v>837</v>
      </c>
      <c r="D248" s="228" t="s">
        <v>894</v>
      </c>
      <c r="E248" s="208">
        <f t="shared" si="43"/>
        <v>0</v>
      </c>
      <c r="F248" s="208"/>
      <c r="G248" s="208"/>
      <c r="H248" s="208"/>
      <c r="I248" s="208"/>
      <c r="J248" s="225"/>
      <c r="K248" s="220" t="s">
        <v>43</v>
      </c>
    </row>
    <row r="249" spans="2:11" s="321" customFormat="1" ht="15" hidden="1" outlineLevel="2" x14ac:dyDescent="0.3">
      <c r="B249" s="242"/>
      <c r="C249" s="239" t="s">
        <v>839</v>
      </c>
      <c r="D249" s="228" t="s">
        <v>895</v>
      </c>
      <c r="E249" s="208">
        <f t="shared" si="43"/>
        <v>0</v>
      </c>
      <c r="F249" s="208"/>
      <c r="G249" s="208"/>
      <c r="H249" s="208"/>
      <c r="I249" s="208"/>
      <c r="J249" s="225"/>
      <c r="K249" s="220" t="s">
        <v>43</v>
      </c>
    </row>
    <row r="250" spans="2:11" s="321" customFormat="1" ht="15" hidden="1" customHeight="1" outlineLevel="1" x14ac:dyDescent="0.3">
      <c r="B250" s="1482" t="s">
        <v>896</v>
      </c>
      <c r="C250" s="1483"/>
      <c r="D250" s="228">
        <v>56.27</v>
      </c>
      <c r="E250" s="223">
        <f t="shared" si="43"/>
        <v>0</v>
      </c>
      <c r="F250" s="223">
        <f>SUM(F251:F253)</f>
        <v>0</v>
      </c>
      <c r="G250" s="223">
        <f t="shared" ref="G250:J250" si="54">SUM(G251:G253)</f>
        <v>0</v>
      </c>
      <c r="H250" s="223">
        <f t="shared" si="54"/>
        <v>0</v>
      </c>
      <c r="I250" s="223">
        <f t="shared" si="54"/>
        <v>0</v>
      </c>
      <c r="J250" s="223">
        <f t="shared" si="54"/>
        <v>0</v>
      </c>
      <c r="K250" s="220" t="s">
        <v>43</v>
      </c>
    </row>
    <row r="251" spans="2:11" s="321" customFormat="1" ht="15" hidden="1" outlineLevel="2" x14ac:dyDescent="0.3">
      <c r="B251" s="242"/>
      <c r="C251" s="239" t="s">
        <v>835</v>
      </c>
      <c r="D251" s="228" t="s">
        <v>897</v>
      </c>
      <c r="E251" s="208">
        <f t="shared" si="43"/>
        <v>0</v>
      </c>
      <c r="F251" s="208"/>
      <c r="G251" s="208"/>
      <c r="H251" s="208"/>
      <c r="I251" s="208"/>
      <c r="J251" s="225"/>
      <c r="K251" s="220" t="s">
        <v>43</v>
      </c>
    </row>
    <row r="252" spans="2:11" s="321" customFormat="1" ht="15" hidden="1" outlineLevel="2" x14ac:dyDescent="0.3">
      <c r="B252" s="242"/>
      <c r="C252" s="239" t="s">
        <v>837</v>
      </c>
      <c r="D252" s="228" t="s">
        <v>898</v>
      </c>
      <c r="E252" s="208">
        <f t="shared" si="43"/>
        <v>0</v>
      </c>
      <c r="F252" s="208"/>
      <c r="G252" s="208"/>
      <c r="H252" s="208"/>
      <c r="I252" s="208"/>
      <c r="J252" s="225"/>
      <c r="K252" s="220" t="s">
        <v>43</v>
      </c>
    </row>
    <row r="253" spans="2:11" s="321" customFormat="1" ht="15" hidden="1" outlineLevel="2" x14ac:dyDescent="0.3">
      <c r="B253" s="242"/>
      <c r="C253" s="239" t="s">
        <v>839</v>
      </c>
      <c r="D253" s="228" t="s">
        <v>899</v>
      </c>
      <c r="E253" s="208">
        <f t="shared" si="43"/>
        <v>0</v>
      </c>
      <c r="F253" s="208"/>
      <c r="G253" s="208"/>
      <c r="H253" s="208"/>
      <c r="I253" s="208"/>
      <c r="J253" s="225"/>
      <c r="K253" s="220" t="s">
        <v>43</v>
      </c>
    </row>
    <row r="254" spans="2:11" s="321" customFormat="1" ht="15" hidden="1" customHeight="1" outlineLevel="1" x14ac:dyDescent="0.3">
      <c r="B254" s="1482" t="s">
        <v>900</v>
      </c>
      <c r="C254" s="1483"/>
      <c r="D254" s="228">
        <v>56.28</v>
      </c>
      <c r="E254" s="223">
        <f t="shared" si="43"/>
        <v>0</v>
      </c>
      <c r="F254" s="223">
        <f>SUM(F255:F257)</f>
        <v>0</v>
      </c>
      <c r="G254" s="223">
        <f t="shared" ref="G254:J254" si="55">SUM(G255:G257)</f>
        <v>0</v>
      </c>
      <c r="H254" s="223">
        <f t="shared" si="55"/>
        <v>0</v>
      </c>
      <c r="I254" s="223">
        <f t="shared" si="55"/>
        <v>0</v>
      </c>
      <c r="J254" s="223">
        <f t="shared" si="55"/>
        <v>0</v>
      </c>
      <c r="K254" s="220" t="s">
        <v>43</v>
      </c>
    </row>
    <row r="255" spans="2:11" s="321" customFormat="1" ht="15" hidden="1" outlineLevel="2" x14ac:dyDescent="0.3">
      <c r="B255" s="242"/>
      <c r="C255" s="239" t="s">
        <v>835</v>
      </c>
      <c r="D255" s="228" t="s">
        <v>901</v>
      </c>
      <c r="E255" s="208">
        <f t="shared" si="43"/>
        <v>0</v>
      </c>
      <c r="F255" s="208"/>
      <c r="G255" s="208"/>
      <c r="H255" s="208"/>
      <c r="I255" s="208"/>
      <c r="J255" s="225"/>
      <c r="K255" s="220" t="s">
        <v>43</v>
      </c>
    </row>
    <row r="256" spans="2:11" s="321" customFormat="1" ht="15" hidden="1" outlineLevel="2" x14ac:dyDescent="0.3">
      <c r="B256" s="242"/>
      <c r="C256" s="239" t="s">
        <v>837</v>
      </c>
      <c r="D256" s="228" t="s">
        <v>902</v>
      </c>
      <c r="E256" s="208">
        <f t="shared" si="43"/>
        <v>0</v>
      </c>
      <c r="F256" s="208"/>
      <c r="G256" s="208"/>
      <c r="H256" s="208"/>
      <c r="I256" s="208"/>
      <c r="J256" s="225"/>
      <c r="K256" s="220" t="s">
        <v>43</v>
      </c>
    </row>
    <row r="257" spans="2:11" s="321" customFormat="1" ht="15" hidden="1" outlineLevel="2" x14ac:dyDescent="0.3">
      <c r="B257" s="242"/>
      <c r="C257" s="239" t="s">
        <v>839</v>
      </c>
      <c r="D257" s="228" t="s">
        <v>903</v>
      </c>
      <c r="E257" s="208">
        <f t="shared" si="43"/>
        <v>0</v>
      </c>
      <c r="F257" s="208"/>
      <c r="G257" s="208"/>
      <c r="H257" s="208"/>
      <c r="I257" s="208"/>
      <c r="J257" s="225"/>
      <c r="K257" s="220" t="s">
        <v>43</v>
      </c>
    </row>
    <row r="258" spans="2:11" s="355" customFormat="1" x14ac:dyDescent="0.3">
      <c r="B258" s="1484" t="s">
        <v>980</v>
      </c>
      <c r="C258" s="1485"/>
      <c r="D258" s="173" t="s">
        <v>904</v>
      </c>
      <c r="E258" s="236" t="e">
        <f t="shared" si="43"/>
        <v>#REF!</v>
      </c>
      <c r="F258" s="236">
        <f>SUM(F260,F266,F269)</f>
        <v>0</v>
      </c>
      <c r="G258" s="236">
        <f t="shared" ref="G258:J258" si="56">SUM(G260,G266,G269)</f>
        <v>28</v>
      </c>
      <c r="H258" s="236" t="e">
        <f t="shared" si="56"/>
        <v>#REF!</v>
      </c>
      <c r="I258" s="236" t="e">
        <f t="shared" si="56"/>
        <v>#REF!</v>
      </c>
      <c r="J258" s="236">
        <f t="shared" si="56"/>
        <v>0</v>
      </c>
      <c r="K258" s="361"/>
    </row>
    <row r="259" spans="2:11" s="355" customFormat="1" x14ac:dyDescent="0.3">
      <c r="B259" s="1431" t="s">
        <v>905</v>
      </c>
      <c r="C259" s="1432"/>
      <c r="D259" s="173">
        <v>71</v>
      </c>
      <c r="E259" s="236" t="e">
        <f t="shared" si="43"/>
        <v>#REF!</v>
      </c>
      <c r="F259" s="236">
        <f>SUM(F260,F265)</f>
        <v>0</v>
      </c>
      <c r="G259" s="236">
        <f t="shared" ref="G259:J259" si="57">SUM(G260,G265)</f>
        <v>28</v>
      </c>
      <c r="H259" s="236" t="e">
        <f t="shared" si="57"/>
        <v>#REF!</v>
      </c>
      <c r="I259" s="236" t="e">
        <f t="shared" si="57"/>
        <v>#REF!</v>
      </c>
      <c r="J259" s="236">
        <f t="shared" si="57"/>
        <v>0</v>
      </c>
      <c r="K259" s="213"/>
    </row>
    <row r="260" spans="2:11" outlineLevel="1" x14ac:dyDescent="0.3">
      <c r="B260" s="191" t="s">
        <v>906</v>
      </c>
      <c r="C260" s="364"/>
      <c r="D260" s="173" t="s">
        <v>907</v>
      </c>
      <c r="E260" s="236" t="e">
        <f t="shared" si="43"/>
        <v>#REF!</v>
      </c>
      <c r="F260" s="236">
        <f>SUM(F261:F264)</f>
        <v>0</v>
      </c>
      <c r="G260" s="236">
        <f t="shared" ref="G260:J260" si="58">SUM(G261:G264)</f>
        <v>28</v>
      </c>
      <c r="H260" s="236" t="e">
        <f t="shared" si="58"/>
        <v>#REF!</v>
      </c>
      <c r="I260" s="236" t="e">
        <f t="shared" si="58"/>
        <v>#REF!</v>
      </c>
      <c r="J260" s="236">
        <f t="shared" si="58"/>
        <v>0</v>
      </c>
      <c r="K260" s="361" t="s">
        <v>43</v>
      </c>
    </row>
    <row r="261" spans="2:11" s="321" customFormat="1" ht="15" hidden="1" outlineLevel="2" x14ac:dyDescent="0.3">
      <c r="B261" s="178"/>
      <c r="C261" s="189" t="s">
        <v>908</v>
      </c>
      <c r="D261" s="185" t="s">
        <v>909</v>
      </c>
      <c r="E261" s="208">
        <f t="shared" si="43"/>
        <v>0</v>
      </c>
      <c r="F261" s="208"/>
      <c r="G261" s="208"/>
      <c r="H261" s="208"/>
      <c r="I261" s="208"/>
      <c r="J261" s="225"/>
      <c r="K261" s="220" t="s">
        <v>43</v>
      </c>
    </row>
    <row r="262" spans="2:11" s="321" customFormat="1" ht="15" hidden="1" outlineLevel="2" x14ac:dyDescent="0.3">
      <c r="B262" s="196"/>
      <c r="C262" s="186" t="s">
        <v>910</v>
      </c>
      <c r="D262" s="185" t="s">
        <v>911</v>
      </c>
      <c r="E262" s="208">
        <f t="shared" si="43"/>
        <v>0</v>
      </c>
      <c r="F262" s="208"/>
      <c r="G262" s="171"/>
      <c r="H262" s="171"/>
      <c r="I262" s="171"/>
      <c r="J262" s="171"/>
      <c r="K262" s="220" t="s">
        <v>43</v>
      </c>
    </row>
    <row r="263" spans="2:11" outlineLevel="2" x14ac:dyDescent="0.3">
      <c r="B263" s="191"/>
      <c r="C263" s="365" t="s">
        <v>912</v>
      </c>
      <c r="D263" s="185" t="s">
        <v>913</v>
      </c>
      <c r="E263" s="212" t="e">
        <f t="shared" si="43"/>
        <v>#REF!</v>
      </c>
      <c r="F263" s="212">
        <v>0</v>
      </c>
      <c r="G263" s="212">
        <v>0</v>
      </c>
      <c r="H263" s="212" t="e">
        <f>#REF!+#REF!+#REF!+#REF!</f>
        <v>#REF!</v>
      </c>
      <c r="I263" s="369" t="e">
        <f>#REF!+#REF!+#REF!+#REF!</f>
        <v>#REF!</v>
      </c>
      <c r="J263" s="369">
        <v>0</v>
      </c>
      <c r="K263" s="361" t="s">
        <v>43</v>
      </c>
    </row>
    <row r="264" spans="2:11" s="321" customFormat="1" outlineLevel="2" x14ac:dyDescent="0.3">
      <c r="B264" s="178"/>
      <c r="C264" s="184" t="s">
        <v>914</v>
      </c>
      <c r="D264" s="185" t="s">
        <v>915</v>
      </c>
      <c r="E264" s="212" t="e">
        <f t="shared" si="43"/>
        <v>#REF!</v>
      </c>
      <c r="F264" s="212">
        <v>0</v>
      </c>
      <c r="G264" s="512">
        <v>28</v>
      </c>
      <c r="H264" s="512">
        <v>60</v>
      </c>
      <c r="I264" s="512" t="e">
        <f>#REF!</f>
        <v>#REF!</v>
      </c>
      <c r="J264" s="363">
        <v>0</v>
      </c>
      <c r="K264" s="220" t="s">
        <v>43</v>
      </c>
    </row>
    <row r="265" spans="2:11" s="321" customFormat="1" hidden="1" outlineLevel="1" x14ac:dyDescent="0.3">
      <c r="B265" s="178" t="s">
        <v>916</v>
      </c>
      <c r="C265" s="184"/>
      <c r="D265" s="173" t="s">
        <v>917</v>
      </c>
      <c r="E265" s="208">
        <f t="shared" si="43"/>
        <v>0</v>
      </c>
      <c r="F265" s="208"/>
      <c r="G265" s="208"/>
      <c r="H265" s="208"/>
      <c r="I265" s="208"/>
      <c r="J265" s="225"/>
      <c r="K265" s="220" t="s">
        <v>43</v>
      </c>
    </row>
    <row r="266" spans="2:11" s="202" customFormat="1" hidden="1" collapsed="1" x14ac:dyDescent="0.3">
      <c r="B266" s="1431" t="s">
        <v>961</v>
      </c>
      <c r="C266" s="1432"/>
      <c r="D266" s="173">
        <v>72</v>
      </c>
      <c r="E266" s="223">
        <f t="shared" si="43"/>
        <v>0</v>
      </c>
      <c r="F266" s="223">
        <f>F267</f>
        <v>0</v>
      </c>
      <c r="G266" s="223">
        <f t="shared" ref="G266:J267" si="59">G267</f>
        <v>0</v>
      </c>
      <c r="H266" s="223">
        <f t="shared" si="59"/>
        <v>0</v>
      </c>
      <c r="I266" s="223">
        <f t="shared" si="59"/>
        <v>0</v>
      </c>
      <c r="J266" s="223">
        <f t="shared" si="59"/>
        <v>0</v>
      </c>
      <c r="K266" s="209"/>
    </row>
    <row r="267" spans="2:11" s="321" customFormat="1" hidden="1" outlineLevel="1" x14ac:dyDescent="0.3">
      <c r="B267" s="178" t="s">
        <v>918</v>
      </c>
      <c r="C267" s="197"/>
      <c r="D267" s="173" t="s">
        <v>919</v>
      </c>
      <c r="E267" s="208">
        <f t="shared" si="43"/>
        <v>0</v>
      </c>
      <c r="F267" s="223">
        <f>F268</f>
        <v>0</v>
      </c>
      <c r="G267" s="223">
        <f t="shared" si="59"/>
        <v>0</v>
      </c>
      <c r="H267" s="223">
        <f t="shared" si="59"/>
        <v>0</v>
      </c>
      <c r="I267" s="223">
        <f t="shared" si="59"/>
        <v>0</v>
      </c>
      <c r="J267" s="223">
        <f t="shared" si="59"/>
        <v>0</v>
      </c>
      <c r="K267" s="220" t="s">
        <v>43</v>
      </c>
    </row>
    <row r="268" spans="2:11" s="321" customFormat="1" ht="15" hidden="1" outlineLevel="2" x14ac:dyDescent="0.3">
      <c r="B268" s="178"/>
      <c r="C268" s="184" t="s">
        <v>920</v>
      </c>
      <c r="D268" s="185" t="s">
        <v>921</v>
      </c>
      <c r="E268" s="208">
        <f t="shared" si="43"/>
        <v>0</v>
      </c>
      <c r="F268" s="208"/>
      <c r="G268" s="208"/>
      <c r="H268" s="208"/>
      <c r="I268" s="208"/>
      <c r="J268" s="225"/>
      <c r="K268" s="220" t="s">
        <v>43</v>
      </c>
    </row>
    <row r="269" spans="2:11" s="202" customFormat="1" hidden="1" x14ac:dyDescent="0.3">
      <c r="B269" s="1431" t="s">
        <v>962</v>
      </c>
      <c r="C269" s="1432"/>
      <c r="D269" s="236">
        <v>75</v>
      </c>
      <c r="E269" s="208">
        <f t="shared" ref="E269:E280" si="60">SUM(G269:J269)</f>
        <v>0</v>
      </c>
      <c r="F269" s="223"/>
      <c r="G269" s="208"/>
      <c r="H269" s="208"/>
      <c r="I269" s="208"/>
      <c r="J269" s="225"/>
      <c r="K269" s="220"/>
    </row>
    <row r="270" spans="2:11" s="202" customFormat="1" hidden="1" x14ac:dyDescent="0.3">
      <c r="B270" s="1484" t="s">
        <v>963</v>
      </c>
      <c r="C270" s="1485"/>
      <c r="D270" s="173" t="s">
        <v>947</v>
      </c>
      <c r="E270" s="236">
        <f t="shared" si="60"/>
        <v>0</v>
      </c>
      <c r="F270" s="236">
        <f>F271</f>
        <v>0</v>
      </c>
      <c r="G270" s="236">
        <f t="shared" ref="G270:J271" si="61">G271</f>
        <v>0</v>
      </c>
      <c r="H270" s="236">
        <f t="shared" si="61"/>
        <v>0</v>
      </c>
      <c r="I270" s="236">
        <f t="shared" si="61"/>
        <v>0</v>
      </c>
      <c r="J270" s="236">
        <f t="shared" si="61"/>
        <v>0</v>
      </c>
      <c r="K270" s="209"/>
    </row>
    <row r="271" spans="2:11" s="202" customFormat="1" hidden="1" collapsed="1" x14ac:dyDescent="0.3">
      <c r="B271" s="1431" t="s">
        <v>964</v>
      </c>
      <c r="C271" s="1432"/>
      <c r="D271" s="173" t="s">
        <v>951</v>
      </c>
      <c r="E271" s="208">
        <f t="shared" si="60"/>
        <v>0</v>
      </c>
      <c r="F271" s="223">
        <f>F272</f>
        <v>0</v>
      </c>
      <c r="G271" s="223">
        <f t="shared" si="61"/>
        <v>0</v>
      </c>
      <c r="H271" s="223">
        <f t="shared" si="61"/>
        <v>0</v>
      </c>
      <c r="I271" s="223">
        <f t="shared" si="61"/>
        <v>0</v>
      </c>
      <c r="J271" s="223">
        <f t="shared" si="61"/>
        <v>0</v>
      </c>
      <c r="K271" s="209"/>
    </row>
    <row r="272" spans="2:11" s="321" customFormat="1" ht="15" hidden="1" customHeight="1" outlineLevel="1" x14ac:dyDescent="0.3">
      <c r="B272" s="1466" t="s">
        <v>922</v>
      </c>
      <c r="C272" s="1467"/>
      <c r="D272" s="173" t="s">
        <v>923</v>
      </c>
      <c r="E272" s="208">
        <f t="shared" si="60"/>
        <v>0</v>
      </c>
      <c r="F272" s="208"/>
      <c r="G272" s="208"/>
      <c r="H272" s="208"/>
      <c r="I272" s="208"/>
      <c r="J272" s="225"/>
      <c r="K272" s="220" t="s">
        <v>43</v>
      </c>
    </row>
    <row r="273" spans="2:11" s="202" customFormat="1" ht="15.75" hidden="1" customHeight="1" collapsed="1" x14ac:dyDescent="0.3">
      <c r="B273" s="1431" t="s">
        <v>965</v>
      </c>
      <c r="C273" s="1432"/>
      <c r="D273" s="173" t="s">
        <v>953</v>
      </c>
      <c r="E273" s="218">
        <f t="shared" si="60"/>
        <v>0</v>
      </c>
      <c r="F273" s="218" t="s">
        <v>43</v>
      </c>
      <c r="G273" s="219" t="s">
        <v>43</v>
      </c>
      <c r="H273" s="218" t="s">
        <v>43</v>
      </c>
      <c r="I273" s="218" t="s">
        <v>43</v>
      </c>
      <c r="J273" s="219" t="s">
        <v>43</v>
      </c>
      <c r="K273" s="220" t="s">
        <v>43</v>
      </c>
    </row>
    <row r="274" spans="2:11" s="321" customFormat="1" ht="27" hidden="1" customHeight="1" outlineLevel="1" x14ac:dyDescent="0.3">
      <c r="B274" s="1478" t="s">
        <v>924</v>
      </c>
      <c r="C274" s="1479"/>
      <c r="D274" s="173" t="s">
        <v>795</v>
      </c>
      <c r="E274" s="218">
        <f t="shared" si="60"/>
        <v>0</v>
      </c>
      <c r="F274" s="218" t="s">
        <v>43</v>
      </c>
      <c r="G274" s="219" t="s">
        <v>43</v>
      </c>
      <c r="H274" s="218" t="s">
        <v>43</v>
      </c>
      <c r="I274" s="218" t="s">
        <v>43</v>
      </c>
      <c r="J274" s="219" t="s">
        <v>43</v>
      </c>
      <c r="K274" s="220" t="s">
        <v>43</v>
      </c>
    </row>
    <row r="275" spans="2:11" s="321" customFormat="1" ht="26.4" hidden="1" outlineLevel="2" x14ac:dyDescent="0.3">
      <c r="B275" s="178"/>
      <c r="C275" s="198" t="s">
        <v>925</v>
      </c>
      <c r="D275" s="173" t="s">
        <v>926</v>
      </c>
      <c r="E275" s="218">
        <f t="shared" si="60"/>
        <v>0</v>
      </c>
      <c r="F275" s="218" t="s">
        <v>43</v>
      </c>
      <c r="G275" s="219" t="s">
        <v>43</v>
      </c>
      <c r="H275" s="218" t="s">
        <v>43</v>
      </c>
      <c r="I275" s="218" t="s">
        <v>43</v>
      </c>
      <c r="J275" s="219" t="s">
        <v>43</v>
      </c>
      <c r="K275" s="220" t="s">
        <v>43</v>
      </c>
    </row>
    <row r="276" spans="2:11" s="202" customFormat="1" hidden="1" collapsed="1" x14ac:dyDescent="0.3">
      <c r="B276" s="1431" t="s">
        <v>954</v>
      </c>
      <c r="C276" s="1432"/>
      <c r="D276" s="173" t="s">
        <v>955</v>
      </c>
      <c r="E276" s="223">
        <f t="shared" si="60"/>
        <v>0</v>
      </c>
      <c r="F276" s="223">
        <f>SUM(F277,F279)</f>
        <v>0</v>
      </c>
      <c r="G276" s="223">
        <f t="shared" ref="G276:J276" si="62">SUM(G277,G279)</f>
        <v>0</v>
      </c>
      <c r="H276" s="223">
        <f t="shared" si="62"/>
        <v>0</v>
      </c>
      <c r="I276" s="223">
        <f t="shared" si="62"/>
        <v>0</v>
      </c>
      <c r="J276" s="223">
        <f t="shared" si="62"/>
        <v>0</v>
      </c>
      <c r="K276" s="209"/>
    </row>
    <row r="277" spans="2:11" s="321" customFormat="1" ht="14.4" hidden="1" outlineLevel="1" x14ac:dyDescent="0.3">
      <c r="B277" s="178" t="s">
        <v>927</v>
      </c>
      <c r="C277" s="193"/>
      <c r="D277" s="199" t="s">
        <v>799</v>
      </c>
      <c r="E277" s="223">
        <f t="shared" si="60"/>
        <v>0</v>
      </c>
      <c r="F277" s="223">
        <f>F278</f>
        <v>0</v>
      </c>
      <c r="G277" s="223">
        <f t="shared" ref="G277:J277" si="63">G278</f>
        <v>0</v>
      </c>
      <c r="H277" s="223">
        <f t="shared" si="63"/>
        <v>0</v>
      </c>
      <c r="I277" s="223">
        <f t="shared" si="63"/>
        <v>0</v>
      </c>
      <c r="J277" s="223">
        <f t="shared" si="63"/>
        <v>0</v>
      </c>
      <c r="K277" s="209"/>
    </row>
    <row r="278" spans="2:11" s="321" customFormat="1" ht="14.4" hidden="1" outlineLevel="3" x14ac:dyDescent="0.3">
      <c r="B278" s="231"/>
      <c r="C278" s="235" t="s">
        <v>432</v>
      </c>
      <c r="D278" s="200" t="s">
        <v>928</v>
      </c>
      <c r="E278" s="208">
        <f t="shared" si="60"/>
        <v>0</v>
      </c>
      <c r="F278" s="208"/>
      <c r="G278" s="208"/>
      <c r="H278" s="208"/>
      <c r="I278" s="208"/>
      <c r="J278" s="225"/>
      <c r="K278" s="209"/>
    </row>
    <row r="279" spans="2:11" s="321" customFormat="1" ht="14.4" hidden="1" outlineLevel="1" x14ac:dyDescent="0.3">
      <c r="B279" s="243" t="s">
        <v>929</v>
      </c>
      <c r="C279" s="244"/>
      <c r="D279" s="199" t="s">
        <v>802</v>
      </c>
      <c r="E279" s="223">
        <f t="shared" si="60"/>
        <v>0</v>
      </c>
      <c r="F279" s="223">
        <f>F280</f>
        <v>0</v>
      </c>
      <c r="G279" s="223">
        <f t="shared" ref="G279:J279" si="64">G280</f>
        <v>0</v>
      </c>
      <c r="H279" s="223">
        <f t="shared" si="64"/>
        <v>0</v>
      </c>
      <c r="I279" s="223">
        <f t="shared" si="64"/>
        <v>0</v>
      </c>
      <c r="J279" s="223">
        <f t="shared" si="64"/>
        <v>0</v>
      </c>
      <c r="K279" s="234"/>
    </row>
    <row r="280" spans="2:11" s="321" customFormat="1" ht="15" hidden="1" outlineLevel="2" thickBot="1" x14ac:dyDescent="0.35">
      <c r="B280" s="245"/>
      <c r="C280" s="246" t="s">
        <v>438</v>
      </c>
      <c r="D280" s="201" t="s">
        <v>930</v>
      </c>
      <c r="E280" s="247">
        <f t="shared" si="60"/>
        <v>0</v>
      </c>
      <c r="F280" s="247"/>
      <c r="G280" s="247"/>
      <c r="H280" s="247"/>
      <c r="I280" s="247"/>
      <c r="J280" s="248"/>
      <c r="K280" s="249"/>
    </row>
    <row r="283" spans="2:11" x14ac:dyDescent="0.3">
      <c r="C283" s="367" t="s">
        <v>479</v>
      </c>
      <c r="F283" s="368" t="s">
        <v>480</v>
      </c>
    </row>
    <row r="284" spans="2:11" x14ac:dyDescent="0.3">
      <c r="C284" s="367" t="s">
        <v>966</v>
      </c>
      <c r="F284" s="368" t="s">
        <v>967</v>
      </c>
    </row>
  </sheetData>
  <sheetProtection selectLockedCells="1"/>
  <autoFilter ref="B11:K280" xr:uid="{00000000-0009-0000-0000-000001000000}">
    <filterColumn colId="0" showButton="0"/>
    <filterColumn colId="3">
      <filters>
        <filter val="1,202.00"/>
        <filter val="1,716.00"/>
        <filter val="101.00"/>
        <filter val="15.00"/>
        <filter val="18.00"/>
        <filter val="2.00"/>
        <filter val="213.00"/>
        <filter val="25.00"/>
        <filter val="3.00"/>
        <filter val="30.00"/>
        <filter val="433.00"/>
        <filter val="50.00"/>
        <filter val="514.00"/>
        <filter val="62.00"/>
        <filter val="71.00"/>
        <filter val="81.00"/>
        <filter val="825.00"/>
        <filter val="86.00"/>
        <filter val="860.00"/>
      </filters>
    </filterColumn>
  </autoFilter>
  <dataConsolidate/>
  <mergeCells count="109">
    <mergeCell ref="B273:C273"/>
    <mergeCell ref="B274:C274"/>
    <mergeCell ref="B276:C276"/>
    <mergeCell ref="B259:C259"/>
    <mergeCell ref="B266:C266"/>
    <mergeCell ref="B269:C269"/>
    <mergeCell ref="B270:C270"/>
    <mergeCell ref="B271:C271"/>
    <mergeCell ref="B272:C272"/>
    <mergeCell ref="B238:C238"/>
    <mergeCell ref="B242:C242"/>
    <mergeCell ref="B246:C246"/>
    <mergeCell ref="B250:C250"/>
    <mergeCell ref="B254:C254"/>
    <mergeCell ref="B258:C258"/>
    <mergeCell ref="B214:C214"/>
    <mergeCell ref="B218:C218"/>
    <mergeCell ref="B222:C222"/>
    <mergeCell ref="B226:C226"/>
    <mergeCell ref="B230:C230"/>
    <mergeCell ref="B234:C234"/>
    <mergeCell ref="B189:C189"/>
    <mergeCell ref="B190:C190"/>
    <mergeCell ref="B201:C201"/>
    <mergeCell ref="B202:C202"/>
    <mergeCell ref="B206:C206"/>
    <mergeCell ref="B210:C210"/>
    <mergeCell ref="B176:C176"/>
    <mergeCell ref="B178:C178"/>
    <mergeCell ref="B179:C179"/>
    <mergeCell ref="B181:C181"/>
    <mergeCell ref="B183:C183"/>
    <mergeCell ref="B184:C184"/>
    <mergeCell ref="B161:C161"/>
    <mergeCell ref="B162:C162"/>
    <mergeCell ref="B163:C163"/>
    <mergeCell ref="B165:C165"/>
    <mergeCell ref="B166:C166"/>
    <mergeCell ref="B175:C175"/>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35:C135"/>
    <mergeCell ref="B136:C136"/>
    <mergeCell ref="B139:C139"/>
    <mergeCell ref="B142:C142"/>
    <mergeCell ref="B143:C143"/>
    <mergeCell ref="B148:C148"/>
    <mergeCell ref="B111:C111"/>
    <mergeCell ref="B116:C116"/>
    <mergeCell ref="B120:C120"/>
    <mergeCell ref="B121:C121"/>
    <mergeCell ref="B122:C122"/>
    <mergeCell ref="B123:C123"/>
    <mergeCell ref="B91:C91"/>
    <mergeCell ref="B92:C92"/>
    <mergeCell ref="B93:C93"/>
    <mergeCell ref="B102:C102"/>
    <mergeCell ref="B103:C103"/>
    <mergeCell ref="B106:C106"/>
    <mergeCell ref="B83:C83"/>
    <mergeCell ref="B84:C84"/>
    <mergeCell ref="B85:C85"/>
    <mergeCell ref="B86:C86"/>
    <mergeCell ref="B87:C87"/>
    <mergeCell ref="B88:C88"/>
    <mergeCell ref="B77:C77"/>
    <mergeCell ref="B78:C78"/>
    <mergeCell ref="B79:C79"/>
    <mergeCell ref="B80:C80"/>
    <mergeCell ref="B81:C81"/>
    <mergeCell ref="B82:C82"/>
    <mergeCell ref="B62:C62"/>
    <mergeCell ref="B67:C67"/>
    <mergeCell ref="B71:C71"/>
    <mergeCell ref="B74:C74"/>
    <mergeCell ref="B75:C75"/>
    <mergeCell ref="B76:C76"/>
    <mergeCell ref="B32:C32"/>
    <mergeCell ref="B39:C39"/>
    <mergeCell ref="B46:C46"/>
    <mergeCell ref="B47:C47"/>
    <mergeCell ref="B58:C58"/>
    <mergeCell ref="B59:C59"/>
    <mergeCell ref="K10:K11"/>
    <mergeCell ref="B12:C12"/>
    <mergeCell ref="B13:C13"/>
    <mergeCell ref="B14:C14"/>
    <mergeCell ref="B15:C15"/>
    <mergeCell ref="B16:C16"/>
    <mergeCell ref="C2:F2"/>
    <mergeCell ref="C5:J5"/>
    <mergeCell ref="B6:J6"/>
    <mergeCell ref="C7:J7"/>
    <mergeCell ref="I8:J8"/>
    <mergeCell ref="B9:C11"/>
    <mergeCell ref="D9:D11"/>
    <mergeCell ref="E9:J9"/>
    <mergeCell ref="E10:F10"/>
    <mergeCell ref="G10:J10"/>
  </mergeCells>
  <conditionalFormatting sqref="G57:J57">
    <cfRule type="cellIs" dxfId="1326" priority="19" operator="equal">
      <formula>0</formula>
    </cfRule>
  </conditionalFormatting>
  <conditionalFormatting sqref="G56:J56">
    <cfRule type="cellIs" dxfId="1325" priority="18" operator="equal">
      <formula>0</formula>
    </cfRule>
  </conditionalFormatting>
  <conditionalFormatting sqref="J58">
    <cfRule type="cellIs" dxfId="1324" priority="17" operator="equal">
      <formula>0</formula>
    </cfRule>
  </conditionalFormatting>
  <conditionalFormatting sqref="I58">
    <cfRule type="cellIs" dxfId="1323" priority="16" operator="equal">
      <formula>0</formula>
    </cfRule>
  </conditionalFormatting>
  <conditionalFormatting sqref="H58">
    <cfRule type="cellIs" dxfId="1322" priority="15" operator="equal">
      <formula>0</formula>
    </cfRule>
  </conditionalFormatting>
  <conditionalFormatting sqref="G58">
    <cfRule type="cellIs" dxfId="1321" priority="14" operator="equal">
      <formula>0</formula>
    </cfRule>
  </conditionalFormatting>
  <conditionalFormatting sqref="H94:J94">
    <cfRule type="cellIs" dxfId="1320" priority="13" operator="equal">
      <formula>0</formula>
    </cfRule>
  </conditionalFormatting>
  <conditionalFormatting sqref="G94">
    <cfRule type="cellIs" dxfId="1319" priority="12" operator="equal">
      <formula>0</formula>
    </cfRule>
  </conditionalFormatting>
  <conditionalFormatting sqref="H95:J95">
    <cfRule type="cellIs" dxfId="1318" priority="11" operator="equal">
      <formula>0</formula>
    </cfRule>
  </conditionalFormatting>
  <conditionalFormatting sqref="G95">
    <cfRule type="cellIs" dxfId="1317" priority="10" operator="equal">
      <formula>0</formula>
    </cfRule>
  </conditionalFormatting>
  <conditionalFormatting sqref="G101">
    <cfRule type="cellIs" dxfId="1316" priority="9" operator="equal">
      <formula>0</formula>
    </cfRule>
  </conditionalFormatting>
  <conditionalFormatting sqref="H262:J262">
    <cfRule type="cellIs" dxfId="1315" priority="8" operator="equal">
      <formula>0</formula>
    </cfRule>
  </conditionalFormatting>
  <conditionalFormatting sqref="G262">
    <cfRule type="cellIs" dxfId="1314" priority="7" operator="equal">
      <formula>0</formula>
    </cfRule>
  </conditionalFormatting>
  <conditionalFormatting sqref="H264">
    <cfRule type="cellIs" dxfId="1313" priority="6" operator="equal">
      <formula>0</formula>
    </cfRule>
  </conditionalFormatting>
  <conditionalFormatting sqref="G264">
    <cfRule type="cellIs" dxfId="1312" priority="5" operator="equal">
      <formula>0</formula>
    </cfRule>
  </conditionalFormatting>
  <conditionalFormatting sqref="H101">
    <cfRule type="cellIs" dxfId="1311" priority="4" operator="equal">
      <formula>0</formula>
    </cfRule>
  </conditionalFormatting>
  <conditionalFormatting sqref="I264:J264">
    <cfRule type="cellIs" dxfId="1310" priority="3" operator="equal">
      <formula>0</formula>
    </cfRule>
  </conditionalFormatting>
  <conditionalFormatting sqref="G64:J66">
    <cfRule type="cellIs" dxfId="1309" priority="2" operator="equal">
      <formula>0</formula>
    </cfRule>
  </conditionalFormatting>
  <conditionalFormatting sqref="G63:J63">
    <cfRule type="cellIs" dxfId="1308" priority="1" operator="equal">
      <formula>0</formula>
    </cfRule>
  </conditionalFormatting>
  <pageMargins left="0.51181102362204722" right="0.51181102362204722" top="0.74803149606299213" bottom="0.74803149606299213" header="0.31496062992125984" footer="0.31496062992125984"/>
  <pageSetup paperSize="9" scale="61" orientation="landscape" r:id="rId1"/>
  <headerFooter>
    <oddHeader xml:space="preserve">&amp;C
</oddHeader>
    <oddFooter>&amp;C&amp;P &amp;[din &amp;N</oddFooter>
  </headerFooter>
  <rowBreaks count="1" manualBreakCount="1">
    <brk id="248"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E4C45-CF27-47EA-A78B-59568A4A4396}">
  <sheetPr filterMode="1">
    <tabColor rgb="FF92D050"/>
    <outlinePr summaryBelow="0" summaryRight="0"/>
    <pageSetUpPr fitToPage="1"/>
  </sheetPr>
  <dimension ref="B1:P619"/>
  <sheetViews>
    <sheetView view="pageBreakPreview" topLeftCell="B150" zoomScale="88" zoomScaleNormal="70" zoomScaleSheetLayoutView="88" workbookViewId="0">
      <selection activeCell="G13" sqref="G13:J13"/>
    </sheetView>
  </sheetViews>
  <sheetFormatPr defaultColWidth="9.109375" defaultRowHeight="13.8" outlineLevelRow="6" x14ac:dyDescent="0.25"/>
  <cols>
    <col min="1" max="1" width="3.88671875" style="282" customWidth="1"/>
    <col min="2" max="2" width="7.33203125" style="122" customWidth="1"/>
    <col min="3" max="3" width="6.5546875" style="122" customWidth="1"/>
    <col min="4" max="4" width="5" style="122" customWidth="1"/>
    <col min="5" max="5" width="81.44140625" style="122" customWidth="1"/>
    <col min="6" max="6" width="15" style="3" customWidth="1"/>
    <col min="7" max="7" width="10.109375" style="3" customWidth="1"/>
    <col min="8" max="8" width="7.5546875" style="3" customWidth="1"/>
    <col min="9" max="9" width="10.109375" style="3" customWidth="1"/>
    <col min="10" max="10" width="4.88671875" style="3" customWidth="1"/>
    <col min="11" max="11" width="9.88671875" style="3" customWidth="1"/>
    <col min="12" max="12" width="4.33203125" style="3" customWidth="1"/>
    <col min="13" max="13" width="9.88671875" style="3" customWidth="1"/>
    <col min="14" max="14" width="5.33203125" style="3" customWidth="1"/>
    <col min="15" max="15" width="8.88671875" style="3" customWidth="1"/>
    <col min="16" max="16" width="5.33203125" style="3" customWidth="1"/>
    <col min="17" max="16384" width="9.109375" style="282"/>
  </cols>
  <sheetData>
    <row r="1" spans="2:16" ht="15.6" x14ac:dyDescent="0.3">
      <c r="B1" s="281" t="s">
        <v>968</v>
      </c>
      <c r="C1" s="97"/>
      <c r="D1" s="97"/>
      <c r="E1" s="97"/>
      <c r="F1" s="2"/>
    </row>
    <row r="2" spans="2:16" ht="15.6" x14ac:dyDescent="0.3">
      <c r="B2" s="283" t="s">
        <v>969</v>
      </c>
      <c r="D2" s="98"/>
      <c r="E2" s="98"/>
      <c r="F2" s="2"/>
    </row>
    <row r="3" spans="2:16" x14ac:dyDescent="0.25">
      <c r="B3" s="97" t="s">
        <v>0</v>
      </c>
      <c r="D3" s="4"/>
      <c r="E3" s="4"/>
      <c r="F3" s="2"/>
    </row>
    <row r="4" spans="2:16" x14ac:dyDescent="0.25">
      <c r="B4" s="97"/>
      <c r="D4" s="4"/>
      <c r="E4" s="4"/>
      <c r="F4" s="2"/>
    </row>
    <row r="5" spans="2:16" x14ac:dyDescent="0.25">
      <c r="B5" s="1491" t="s">
        <v>1</v>
      </c>
      <c r="C5" s="1491"/>
      <c r="D5" s="1491"/>
      <c r="E5" s="1491"/>
      <c r="F5" s="1491"/>
      <c r="G5" s="1491"/>
      <c r="H5" s="1491"/>
      <c r="I5" s="1491"/>
      <c r="J5" s="1491"/>
      <c r="K5" s="1491"/>
      <c r="L5" s="1491"/>
      <c r="M5" s="1491"/>
      <c r="N5" s="1491"/>
      <c r="O5" s="1491"/>
      <c r="P5" s="1491"/>
    </row>
    <row r="6" spans="2:16" x14ac:dyDescent="0.25">
      <c r="B6" s="1491" t="s">
        <v>1082</v>
      </c>
      <c r="C6" s="1491"/>
      <c r="D6" s="1491"/>
      <c r="E6" s="1491"/>
      <c r="F6" s="1491"/>
      <c r="G6" s="1491"/>
      <c r="H6" s="1491"/>
      <c r="I6" s="1491"/>
      <c r="J6" s="1491"/>
      <c r="K6" s="1491"/>
      <c r="L6" s="1491"/>
      <c r="M6" s="1491"/>
      <c r="N6" s="1491"/>
      <c r="O6" s="1491"/>
      <c r="P6" s="1491"/>
    </row>
    <row r="7" spans="2:16" x14ac:dyDescent="0.25">
      <c r="B7" s="99" t="s">
        <v>2</v>
      </c>
      <c r="C7" s="99"/>
      <c r="D7" s="90"/>
      <c r="E7" s="99"/>
      <c r="F7" s="5"/>
      <c r="G7" s="5"/>
      <c r="H7" s="5"/>
      <c r="I7" s="5"/>
      <c r="J7" s="5"/>
      <c r="K7" s="5"/>
      <c r="L7" s="5"/>
      <c r="M7" s="5"/>
    </row>
    <row r="8" spans="2:16" ht="15" customHeight="1" x14ac:dyDescent="0.25">
      <c r="B8" s="99" t="s">
        <v>3</v>
      </c>
      <c r="C8" s="99"/>
      <c r="D8" s="90"/>
      <c r="E8" s="99"/>
      <c r="F8" s="5"/>
      <c r="G8" s="5"/>
      <c r="H8" s="5"/>
      <c r="I8" s="5"/>
      <c r="J8" s="5"/>
      <c r="K8" s="5"/>
      <c r="L8" s="5"/>
      <c r="M8" s="5"/>
    </row>
    <row r="9" spans="2:16" x14ac:dyDescent="0.25">
      <c r="B9" s="5"/>
      <c r="C9" s="5"/>
      <c r="D9" s="5"/>
      <c r="E9" s="5"/>
      <c r="F9" s="5"/>
      <c r="G9" s="5"/>
      <c r="H9" s="5"/>
      <c r="I9" s="5"/>
      <c r="J9" s="5"/>
      <c r="K9" s="5"/>
      <c r="L9" s="5"/>
      <c r="M9" s="5"/>
      <c r="N9" s="5"/>
    </row>
    <row r="10" spans="2:16" x14ac:dyDescent="0.25">
      <c r="B10" s="6" t="s">
        <v>4</v>
      </c>
      <c r="C10" s="6"/>
      <c r="D10" s="6"/>
      <c r="E10" s="6"/>
      <c r="F10" s="2"/>
      <c r="G10" s="7"/>
      <c r="H10" s="7"/>
      <c r="I10" s="7"/>
      <c r="J10" s="7"/>
      <c r="K10" s="7"/>
      <c r="L10" s="8"/>
      <c r="M10" s="8" t="s">
        <v>5</v>
      </c>
      <c r="N10" s="7"/>
    </row>
    <row r="11" spans="2:16" ht="12.75" customHeight="1" x14ac:dyDescent="0.25">
      <c r="B11" s="1492" t="s">
        <v>6</v>
      </c>
      <c r="C11" s="1493"/>
      <c r="D11" s="1493"/>
      <c r="E11" s="1494"/>
      <c r="F11" s="1501" t="s">
        <v>7</v>
      </c>
      <c r="G11" s="1504">
        <v>2021</v>
      </c>
      <c r="H11" s="1505"/>
      <c r="I11" s="1508" t="s">
        <v>8</v>
      </c>
      <c r="J11" s="1509"/>
      <c r="K11" s="1508" t="s">
        <v>9</v>
      </c>
      <c r="L11" s="1509"/>
      <c r="M11" s="1508" t="s">
        <v>10</v>
      </c>
      <c r="N11" s="1512"/>
      <c r="O11" s="1514" t="s">
        <v>11</v>
      </c>
      <c r="P11" s="1512"/>
    </row>
    <row r="12" spans="2:16" ht="13.2" x14ac:dyDescent="0.25">
      <c r="B12" s="1495"/>
      <c r="C12" s="1496"/>
      <c r="D12" s="1496"/>
      <c r="E12" s="1497"/>
      <c r="F12" s="1502"/>
      <c r="G12" s="1506"/>
      <c r="H12" s="1507"/>
      <c r="I12" s="1510"/>
      <c r="J12" s="1511"/>
      <c r="K12" s="1510"/>
      <c r="L12" s="1511"/>
      <c r="M12" s="1510"/>
      <c r="N12" s="1513"/>
      <c r="O12" s="1515"/>
      <c r="P12" s="1513"/>
    </row>
    <row r="13" spans="2:16" ht="26.4" x14ac:dyDescent="0.25">
      <c r="B13" s="1498"/>
      <c r="C13" s="1499"/>
      <c r="D13" s="1499"/>
      <c r="E13" s="1500"/>
      <c r="F13" s="1503"/>
      <c r="G13" s="9" t="s">
        <v>12</v>
      </c>
      <c r="H13" s="10" t="s">
        <v>13</v>
      </c>
      <c r="I13" s="9" t="s">
        <v>12</v>
      </c>
      <c r="J13" s="10" t="s">
        <v>13</v>
      </c>
      <c r="K13" s="9" t="s">
        <v>12</v>
      </c>
      <c r="L13" s="10" t="s">
        <v>13</v>
      </c>
      <c r="M13" s="9" t="s">
        <v>12</v>
      </c>
      <c r="N13" s="11" t="s">
        <v>13</v>
      </c>
      <c r="O13" s="9" t="s">
        <v>12</v>
      </c>
      <c r="P13" s="11" t="s">
        <v>13</v>
      </c>
    </row>
    <row r="14" spans="2:16" s="288" customFormat="1" ht="17.399999999999999" x14ac:dyDescent="0.3">
      <c r="B14" s="284" t="s">
        <v>14</v>
      </c>
      <c r="C14" s="285"/>
      <c r="D14" s="285"/>
      <c r="E14" s="285"/>
      <c r="F14" s="327" t="s">
        <v>15</v>
      </c>
      <c r="G14" s="392">
        <f ca="1">SUM(I14,K14,M14,O14)</f>
        <v>1782</v>
      </c>
      <c r="H14" s="287"/>
      <c r="I14" s="286">
        <f ca="1">SUM(I15,I60,I64,I73,I94)</f>
        <v>619</v>
      </c>
      <c r="J14" s="287"/>
      <c r="K14" s="392">
        <f ca="1">SUM(K15,K60,K64,K73,K94)</f>
        <v>384</v>
      </c>
      <c r="L14" s="287"/>
      <c r="M14" s="286">
        <f ca="1">SUM(M15,M60,M64,M73,M94)</f>
        <v>394</v>
      </c>
      <c r="N14" s="287"/>
      <c r="O14" s="286">
        <f ca="1">SUM(O15,O60,O64,O73,O94)</f>
        <v>385</v>
      </c>
      <c r="P14" s="287"/>
    </row>
    <row r="15" spans="2:16" ht="14.4" x14ac:dyDescent="0.3">
      <c r="B15" s="251" t="s">
        <v>16</v>
      </c>
      <c r="C15" s="252"/>
      <c r="D15" s="252"/>
      <c r="E15" s="252"/>
      <c r="F15" s="253" t="s">
        <v>17</v>
      </c>
      <c r="G15" s="378">
        <f t="shared" ref="G15:G78" ca="1" si="0">SUM(I15,K15,M15,O15)</f>
        <v>1450</v>
      </c>
      <c r="H15" s="385"/>
      <c r="I15" s="393">
        <f ca="1">SUMIF($F$260:$I$607,F15,$I$260:$I$607)</f>
        <v>287</v>
      </c>
      <c r="J15" s="385"/>
      <c r="K15" s="393">
        <f t="shared" ref="K15:K26" ca="1" si="1">SUMIF($F$260:$K$607,F15,$K$260:$K$607)</f>
        <v>384</v>
      </c>
      <c r="L15" s="385"/>
      <c r="M15" s="393">
        <f t="shared" ref="M15:M26" ca="1" si="2">SUMIF($F$260:$M$607,F15,$M$260:$M$607)</f>
        <v>394</v>
      </c>
      <c r="N15" s="385"/>
      <c r="O15" s="393">
        <f t="shared" ref="O15:O26" ca="1" si="3">SUMIF($F$260:$O$607,F15,$O$260:$O$607)</f>
        <v>385</v>
      </c>
      <c r="P15" s="12"/>
    </row>
    <row r="16" spans="2:16" ht="14.4" hidden="1" outlineLevel="1" collapsed="1" x14ac:dyDescent="0.3">
      <c r="B16" s="254" t="s">
        <v>481</v>
      </c>
      <c r="C16" s="255"/>
      <c r="D16" s="256"/>
      <c r="E16" s="91"/>
      <c r="F16" s="17" t="s">
        <v>19</v>
      </c>
      <c r="G16" s="378">
        <f t="shared" ca="1" si="0"/>
        <v>0</v>
      </c>
      <c r="H16" s="390" t="s">
        <v>20</v>
      </c>
      <c r="I16" s="393">
        <f t="shared" ref="I16:I26" ca="1" si="4">SUMIF($F$260:$I$607,F16,$I$260:$I$607)</f>
        <v>0</v>
      </c>
      <c r="J16" s="390" t="s">
        <v>20</v>
      </c>
      <c r="K16" s="393">
        <f t="shared" ca="1" si="1"/>
        <v>0</v>
      </c>
      <c r="L16" s="390" t="s">
        <v>20</v>
      </c>
      <c r="M16" s="393">
        <f t="shared" ca="1" si="2"/>
        <v>0</v>
      </c>
      <c r="N16" s="390" t="s">
        <v>20</v>
      </c>
      <c r="O16" s="393">
        <f t="shared" ca="1" si="3"/>
        <v>0</v>
      </c>
      <c r="P16" s="16" t="s">
        <v>20</v>
      </c>
    </row>
    <row r="17" spans="2:16" ht="14.4" hidden="1" outlineLevel="2" x14ac:dyDescent="0.3">
      <c r="C17" s="13" t="s">
        <v>487</v>
      </c>
      <c r="D17" s="14"/>
      <c r="E17" s="14"/>
      <c r="F17" s="17" t="s">
        <v>22</v>
      </c>
      <c r="G17" s="289">
        <f t="shared" ca="1" si="0"/>
        <v>0</v>
      </c>
      <c r="H17" s="16" t="s">
        <v>20</v>
      </c>
      <c r="I17" s="290">
        <f t="shared" ca="1" si="4"/>
        <v>0</v>
      </c>
      <c r="J17" s="16" t="s">
        <v>20</v>
      </c>
      <c r="K17" s="290">
        <f t="shared" ca="1" si="1"/>
        <v>0</v>
      </c>
      <c r="L17" s="16" t="s">
        <v>20</v>
      </c>
      <c r="M17" s="290">
        <f t="shared" ca="1" si="2"/>
        <v>0</v>
      </c>
      <c r="N17" s="16" t="s">
        <v>20</v>
      </c>
      <c r="O17" s="290">
        <f t="shared" ca="1" si="3"/>
        <v>0</v>
      </c>
      <c r="P17" s="16" t="s">
        <v>20</v>
      </c>
    </row>
    <row r="18" spans="2:16" ht="14.4" hidden="1" outlineLevel="3" x14ac:dyDescent="0.3">
      <c r="C18" s="34"/>
      <c r="D18" s="18" t="s">
        <v>23</v>
      </c>
      <c r="E18" s="256"/>
      <c r="F18" s="15" t="s">
        <v>24</v>
      </c>
      <c r="G18" s="289">
        <f t="shared" ca="1" si="0"/>
        <v>0</v>
      </c>
      <c r="H18" s="16" t="s">
        <v>20</v>
      </c>
      <c r="I18" s="290">
        <f t="shared" ca="1" si="4"/>
        <v>0</v>
      </c>
      <c r="J18" s="16" t="s">
        <v>20</v>
      </c>
      <c r="K18" s="290">
        <f t="shared" ca="1" si="1"/>
        <v>0</v>
      </c>
      <c r="L18" s="16" t="s">
        <v>20</v>
      </c>
      <c r="M18" s="290">
        <f t="shared" ca="1" si="2"/>
        <v>0</v>
      </c>
      <c r="N18" s="16" t="s">
        <v>20</v>
      </c>
      <c r="O18" s="290">
        <f t="shared" ca="1" si="3"/>
        <v>0</v>
      </c>
      <c r="P18" s="16" t="s">
        <v>20</v>
      </c>
    </row>
    <row r="19" spans="2:16" s="295" customFormat="1" ht="14.4" hidden="1" outlineLevel="4" x14ac:dyDescent="0.3">
      <c r="B19" s="291"/>
      <c r="C19" s="292"/>
      <c r="D19" s="292"/>
      <c r="E19" s="293" t="s">
        <v>25</v>
      </c>
      <c r="F19" s="257" t="s">
        <v>26</v>
      </c>
      <c r="G19" s="290">
        <f t="shared" ca="1" si="0"/>
        <v>0</v>
      </c>
      <c r="H19" s="294" t="s">
        <v>20</v>
      </c>
      <c r="I19" s="290">
        <f t="shared" ca="1" si="4"/>
        <v>0</v>
      </c>
      <c r="J19" s="294" t="s">
        <v>20</v>
      </c>
      <c r="K19" s="290">
        <f t="shared" ca="1" si="1"/>
        <v>0</v>
      </c>
      <c r="L19" s="294" t="s">
        <v>20</v>
      </c>
      <c r="M19" s="290">
        <f t="shared" ca="1" si="2"/>
        <v>0</v>
      </c>
      <c r="N19" s="294" t="s">
        <v>20</v>
      </c>
      <c r="O19" s="290">
        <f t="shared" ca="1" si="3"/>
        <v>0</v>
      </c>
      <c r="P19" s="294" t="s">
        <v>20</v>
      </c>
    </row>
    <row r="20" spans="2:16" ht="14.4" hidden="1" outlineLevel="4" x14ac:dyDescent="0.3">
      <c r="B20" s="13"/>
      <c r="E20" s="19" t="s">
        <v>27</v>
      </c>
      <c r="F20" s="257" t="s">
        <v>28</v>
      </c>
      <c r="G20" s="289">
        <f t="shared" ca="1" si="0"/>
        <v>0</v>
      </c>
      <c r="H20" s="16" t="s">
        <v>20</v>
      </c>
      <c r="I20" s="290">
        <f t="shared" ca="1" si="4"/>
        <v>0</v>
      </c>
      <c r="J20" s="16" t="s">
        <v>20</v>
      </c>
      <c r="K20" s="290">
        <f t="shared" ca="1" si="1"/>
        <v>0</v>
      </c>
      <c r="L20" s="16" t="s">
        <v>20</v>
      </c>
      <c r="M20" s="290">
        <f t="shared" ca="1" si="2"/>
        <v>0</v>
      </c>
      <c r="N20" s="16" t="s">
        <v>20</v>
      </c>
      <c r="O20" s="290">
        <f t="shared" ca="1" si="3"/>
        <v>0</v>
      </c>
      <c r="P20" s="16" t="s">
        <v>20</v>
      </c>
    </row>
    <row r="21" spans="2:16" s="288" customFormat="1" outlineLevel="1" x14ac:dyDescent="0.25">
      <c r="B21" s="254" t="s">
        <v>486</v>
      </c>
      <c r="C21" s="255"/>
      <c r="D21" s="256"/>
      <c r="E21" s="91"/>
      <c r="F21" s="17" t="s">
        <v>30</v>
      </c>
      <c r="G21" s="392">
        <f t="shared" ca="1" si="0"/>
        <v>1450</v>
      </c>
      <c r="H21" s="394"/>
      <c r="I21" s="392">
        <f t="shared" ca="1" si="4"/>
        <v>287</v>
      </c>
      <c r="J21" s="394"/>
      <c r="K21" s="392">
        <f t="shared" ca="1" si="1"/>
        <v>384</v>
      </c>
      <c r="L21" s="394"/>
      <c r="M21" s="392">
        <f t="shared" ca="1" si="2"/>
        <v>394</v>
      </c>
      <c r="N21" s="394"/>
      <c r="O21" s="392">
        <f t="shared" ca="1" si="3"/>
        <v>385</v>
      </c>
      <c r="P21" s="287"/>
    </row>
    <row r="22" spans="2:16" hidden="1" outlineLevel="2" collapsed="1" x14ac:dyDescent="0.25">
      <c r="C22" s="296" t="s">
        <v>482</v>
      </c>
      <c r="D22" s="297"/>
      <c r="E22" s="91"/>
      <c r="F22" s="17" t="s">
        <v>32</v>
      </c>
      <c r="G22" s="378">
        <f t="shared" ca="1" si="0"/>
        <v>0</v>
      </c>
      <c r="H22" s="390" t="s">
        <v>20</v>
      </c>
      <c r="I22" s="378">
        <f t="shared" ca="1" si="4"/>
        <v>0</v>
      </c>
      <c r="J22" s="390" t="s">
        <v>20</v>
      </c>
      <c r="K22" s="378">
        <f t="shared" ca="1" si="1"/>
        <v>0</v>
      </c>
      <c r="L22" s="390" t="s">
        <v>20</v>
      </c>
      <c r="M22" s="378">
        <f t="shared" ca="1" si="2"/>
        <v>0</v>
      </c>
      <c r="N22" s="390" t="s">
        <v>20</v>
      </c>
      <c r="O22" s="378">
        <f t="shared" ca="1" si="3"/>
        <v>0</v>
      </c>
      <c r="P22" s="16" t="s">
        <v>20</v>
      </c>
    </row>
    <row r="23" spans="2:16" hidden="1" outlineLevel="3" x14ac:dyDescent="0.25">
      <c r="D23" s="18" t="s">
        <v>33</v>
      </c>
      <c r="E23" s="19"/>
      <c r="F23" s="15" t="s">
        <v>34</v>
      </c>
      <c r="G23" s="378">
        <f t="shared" ca="1" si="0"/>
        <v>0</v>
      </c>
      <c r="H23" s="390" t="s">
        <v>20</v>
      </c>
      <c r="I23" s="378">
        <f t="shared" ca="1" si="4"/>
        <v>0</v>
      </c>
      <c r="J23" s="390" t="s">
        <v>20</v>
      </c>
      <c r="K23" s="378">
        <f t="shared" ca="1" si="1"/>
        <v>0</v>
      </c>
      <c r="L23" s="390" t="s">
        <v>20</v>
      </c>
      <c r="M23" s="378">
        <f t="shared" ca="1" si="2"/>
        <v>0</v>
      </c>
      <c r="N23" s="390" t="s">
        <v>20</v>
      </c>
      <c r="O23" s="378">
        <f t="shared" ca="1" si="3"/>
        <v>0</v>
      </c>
      <c r="P23" s="16" t="s">
        <v>20</v>
      </c>
    </row>
    <row r="24" spans="2:16" hidden="1" outlineLevel="4" x14ac:dyDescent="0.25">
      <c r="B24" s="148"/>
      <c r="D24" s="19" t="s">
        <v>35</v>
      </c>
      <c r="E24" s="52"/>
      <c r="F24" s="258" t="s">
        <v>36</v>
      </c>
      <c r="G24" s="378">
        <f t="shared" ca="1" si="0"/>
        <v>0</v>
      </c>
      <c r="H24" s="390" t="s">
        <v>20</v>
      </c>
      <c r="I24" s="378">
        <f t="shared" ca="1" si="4"/>
        <v>0</v>
      </c>
      <c r="J24" s="390" t="s">
        <v>20</v>
      </c>
      <c r="K24" s="378">
        <f t="shared" ca="1" si="1"/>
        <v>0</v>
      </c>
      <c r="L24" s="390" t="s">
        <v>20</v>
      </c>
      <c r="M24" s="378">
        <f t="shared" ca="1" si="2"/>
        <v>0</v>
      </c>
      <c r="N24" s="390" t="s">
        <v>20</v>
      </c>
      <c r="O24" s="378">
        <f t="shared" ca="1" si="3"/>
        <v>0</v>
      </c>
      <c r="P24" s="16" t="s">
        <v>20</v>
      </c>
    </row>
    <row r="25" spans="2:16" ht="14.4" hidden="1" outlineLevel="5" x14ac:dyDescent="0.3">
      <c r="B25" s="24"/>
      <c r="C25" s="25"/>
      <c r="E25" s="26" t="s">
        <v>37</v>
      </c>
      <c r="F25" s="31" t="s">
        <v>38</v>
      </c>
      <c r="G25" s="378">
        <f t="shared" ca="1" si="0"/>
        <v>0</v>
      </c>
      <c r="H25" s="395" t="s">
        <v>20</v>
      </c>
      <c r="I25" s="393">
        <f t="shared" ca="1" si="4"/>
        <v>0</v>
      </c>
      <c r="J25" s="395" t="s">
        <v>20</v>
      </c>
      <c r="K25" s="393">
        <f t="shared" ca="1" si="1"/>
        <v>0</v>
      </c>
      <c r="L25" s="395" t="s">
        <v>20</v>
      </c>
      <c r="M25" s="393">
        <f t="shared" ca="1" si="2"/>
        <v>0</v>
      </c>
      <c r="N25" s="395" t="s">
        <v>20</v>
      </c>
      <c r="O25" s="393">
        <f t="shared" ca="1" si="3"/>
        <v>0</v>
      </c>
      <c r="P25" s="27" t="s">
        <v>20</v>
      </c>
    </row>
    <row r="26" spans="2:16" hidden="1" outlineLevel="4" x14ac:dyDescent="0.25">
      <c r="B26" s="148"/>
      <c r="D26" s="19" t="s">
        <v>39</v>
      </c>
      <c r="E26" s="52"/>
      <c r="F26" s="15" t="s">
        <v>40</v>
      </c>
      <c r="G26" s="378">
        <f t="shared" ca="1" si="0"/>
        <v>0</v>
      </c>
      <c r="H26" s="390" t="s">
        <v>20</v>
      </c>
      <c r="I26" s="378">
        <f t="shared" ca="1" si="4"/>
        <v>0</v>
      </c>
      <c r="J26" s="390" t="s">
        <v>20</v>
      </c>
      <c r="K26" s="378">
        <f t="shared" ca="1" si="1"/>
        <v>0</v>
      </c>
      <c r="L26" s="390" t="s">
        <v>20</v>
      </c>
      <c r="M26" s="378">
        <f t="shared" ca="1" si="2"/>
        <v>0</v>
      </c>
      <c r="N26" s="390" t="s">
        <v>20</v>
      </c>
      <c r="O26" s="378">
        <f t="shared" ca="1" si="3"/>
        <v>0</v>
      </c>
      <c r="P26" s="16" t="s">
        <v>20</v>
      </c>
    </row>
    <row r="27" spans="2:16" hidden="1" outlineLevel="5" x14ac:dyDescent="0.25">
      <c r="B27" s="148"/>
      <c r="C27" s="19"/>
      <c r="E27" s="52" t="s">
        <v>41</v>
      </c>
      <c r="F27" s="15" t="s">
        <v>42</v>
      </c>
      <c r="G27" s="396">
        <f t="shared" si="0"/>
        <v>0</v>
      </c>
      <c r="H27" s="396" t="s">
        <v>43</v>
      </c>
      <c r="I27" s="396" t="s">
        <v>43</v>
      </c>
      <c r="J27" s="396" t="s">
        <v>43</v>
      </c>
      <c r="K27" s="396" t="s">
        <v>43</v>
      </c>
      <c r="L27" s="396" t="s">
        <v>43</v>
      </c>
      <c r="M27" s="396" t="s">
        <v>43</v>
      </c>
      <c r="N27" s="396" t="s">
        <v>43</v>
      </c>
      <c r="O27" s="396" t="s">
        <v>43</v>
      </c>
      <c r="P27" s="14" t="s">
        <v>43</v>
      </c>
    </row>
    <row r="28" spans="2:16" hidden="1" outlineLevel="5" x14ac:dyDescent="0.25">
      <c r="B28" s="28"/>
      <c r="C28" s="29"/>
      <c r="E28" s="53" t="s">
        <v>44</v>
      </c>
      <c r="F28" s="31" t="s">
        <v>45</v>
      </c>
      <c r="G28" s="397">
        <f t="shared" si="0"/>
        <v>0</v>
      </c>
      <c r="H28" s="397" t="s">
        <v>43</v>
      </c>
      <c r="I28" s="397" t="s">
        <v>43</v>
      </c>
      <c r="J28" s="397" t="s">
        <v>43</v>
      </c>
      <c r="K28" s="397" t="s">
        <v>43</v>
      </c>
      <c r="L28" s="397" t="s">
        <v>43</v>
      </c>
      <c r="M28" s="397" t="s">
        <v>43</v>
      </c>
      <c r="N28" s="397" t="s">
        <v>43</v>
      </c>
      <c r="O28" s="397" t="s">
        <v>43</v>
      </c>
      <c r="P28" s="32" t="s">
        <v>43</v>
      </c>
    </row>
    <row r="29" spans="2:16" hidden="1" outlineLevel="4" x14ac:dyDescent="0.25">
      <c r="B29" s="18"/>
      <c r="D29" s="19" t="s">
        <v>46</v>
      </c>
      <c r="E29" s="52"/>
      <c r="F29" s="33" t="s">
        <v>47</v>
      </c>
      <c r="G29" s="378">
        <f t="shared" ca="1" si="0"/>
        <v>0</v>
      </c>
      <c r="H29" s="398" t="s">
        <v>20</v>
      </c>
      <c r="I29" s="378">
        <f t="shared" ref="I29:I92" ca="1" si="5">SUMIF($F$260:$I$607,F29,$I$260:$I$607)</f>
        <v>0</v>
      </c>
      <c r="J29" s="398" t="s">
        <v>20</v>
      </c>
      <c r="K29" s="378">
        <f t="shared" ref="K29:K68" ca="1" si="6">SUMIF($F$260:$K$607,F29,$K$260:$K$607)</f>
        <v>0</v>
      </c>
      <c r="L29" s="398" t="s">
        <v>20</v>
      </c>
      <c r="M29" s="378">
        <f t="shared" ref="M29:M68" ca="1" si="7">SUMIF($F$260:$M$607,F29,$M$260:$M$607)</f>
        <v>0</v>
      </c>
      <c r="N29" s="398" t="s">
        <v>20</v>
      </c>
      <c r="O29" s="378">
        <f t="shared" ref="O29:O68" ca="1" si="8">SUMIF($F$260:$O$607,F29,$O$260:$O$607)</f>
        <v>0</v>
      </c>
      <c r="P29" s="259" t="s">
        <v>20</v>
      </c>
    </row>
    <row r="30" spans="2:16" hidden="1" outlineLevel="4" x14ac:dyDescent="0.25">
      <c r="B30" s="18"/>
      <c r="D30" s="19" t="s">
        <v>48</v>
      </c>
      <c r="E30" s="52"/>
      <c r="F30" s="33" t="s">
        <v>49</v>
      </c>
      <c r="G30" s="378">
        <f t="shared" ca="1" si="0"/>
        <v>0</v>
      </c>
      <c r="H30" s="390" t="s">
        <v>20</v>
      </c>
      <c r="I30" s="378">
        <f t="shared" ca="1" si="5"/>
        <v>0</v>
      </c>
      <c r="J30" s="390" t="s">
        <v>20</v>
      </c>
      <c r="K30" s="378">
        <f t="shared" ca="1" si="6"/>
        <v>0</v>
      </c>
      <c r="L30" s="390" t="s">
        <v>20</v>
      </c>
      <c r="M30" s="378">
        <f t="shared" ca="1" si="7"/>
        <v>0</v>
      </c>
      <c r="N30" s="390" t="s">
        <v>20</v>
      </c>
      <c r="O30" s="378">
        <f t="shared" ca="1" si="8"/>
        <v>0</v>
      </c>
      <c r="P30" s="16" t="s">
        <v>20</v>
      </c>
    </row>
    <row r="31" spans="2:16" hidden="1" outlineLevel="3" x14ac:dyDescent="0.25">
      <c r="C31" s="19"/>
      <c r="D31" s="18" t="s">
        <v>484</v>
      </c>
      <c r="E31" s="52"/>
      <c r="F31" s="17" t="s">
        <v>50</v>
      </c>
      <c r="G31" s="378">
        <f t="shared" ca="1" si="0"/>
        <v>0</v>
      </c>
      <c r="H31" s="390" t="s">
        <v>20</v>
      </c>
      <c r="I31" s="378">
        <f t="shared" ca="1" si="5"/>
        <v>0</v>
      </c>
      <c r="J31" s="390" t="s">
        <v>20</v>
      </c>
      <c r="K31" s="378">
        <f t="shared" ca="1" si="6"/>
        <v>0</v>
      </c>
      <c r="L31" s="390" t="s">
        <v>20</v>
      </c>
      <c r="M31" s="378">
        <f t="shared" ca="1" si="7"/>
        <v>0</v>
      </c>
      <c r="N31" s="390" t="s">
        <v>20</v>
      </c>
      <c r="O31" s="378">
        <f t="shared" ca="1" si="8"/>
        <v>0</v>
      </c>
      <c r="P31" s="16" t="s">
        <v>20</v>
      </c>
    </row>
    <row r="32" spans="2:16" hidden="1" outlineLevel="4" x14ac:dyDescent="0.25">
      <c r="B32" s="18"/>
      <c r="D32" s="52"/>
      <c r="E32" s="19" t="s">
        <v>51</v>
      </c>
      <c r="F32" s="17" t="s">
        <v>52</v>
      </c>
      <c r="G32" s="378">
        <f t="shared" ca="1" si="0"/>
        <v>0</v>
      </c>
      <c r="H32" s="390" t="s">
        <v>20</v>
      </c>
      <c r="I32" s="378">
        <f t="shared" ca="1" si="5"/>
        <v>0</v>
      </c>
      <c r="J32" s="390" t="s">
        <v>20</v>
      </c>
      <c r="K32" s="378">
        <f t="shared" ca="1" si="6"/>
        <v>0</v>
      </c>
      <c r="L32" s="390" t="s">
        <v>20</v>
      </c>
      <c r="M32" s="378">
        <f t="shared" ca="1" si="7"/>
        <v>0</v>
      </c>
      <c r="N32" s="390" t="s">
        <v>20</v>
      </c>
      <c r="O32" s="378">
        <f t="shared" ca="1" si="8"/>
        <v>0</v>
      </c>
      <c r="P32" s="16" t="s">
        <v>20</v>
      </c>
    </row>
    <row r="33" spans="2:16" ht="15" customHeight="1" outlineLevel="2" x14ac:dyDescent="0.25">
      <c r="C33" s="298" t="s">
        <v>483</v>
      </c>
      <c r="D33" s="299"/>
      <c r="E33" s="300"/>
      <c r="F33" s="41" t="s">
        <v>54</v>
      </c>
      <c r="G33" s="378">
        <f t="shared" ca="1" si="0"/>
        <v>1450</v>
      </c>
      <c r="H33" s="385"/>
      <c r="I33" s="378">
        <f t="shared" ca="1" si="5"/>
        <v>287</v>
      </c>
      <c r="J33" s="385"/>
      <c r="K33" s="378">
        <f t="shared" ca="1" si="6"/>
        <v>384</v>
      </c>
      <c r="L33" s="385"/>
      <c r="M33" s="378">
        <f t="shared" ca="1" si="7"/>
        <v>394</v>
      </c>
      <c r="N33" s="385"/>
      <c r="O33" s="378">
        <f t="shared" ca="1" si="8"/>
        <v>385</v>
      </c>
      <c r="P33" s="12"/>
    </row>
    <row r="34" spans="2:16" ht="15" customHeight="1" outlineLevel="4" x14ac:dyDescent="0.25">
      <c r="C34" s="13"/>
      <c r="D34" s="13" t="s">
        <v>55</v>
      </c>
      <c r="E34" s="91"/>
      <c r="F34" s="35" t="s">
        <v>56</v>
      </c>
      <c r="G34" s="378">
        <f t="shared" ca="1" si="0"/>
        <v>1450</v>
      </c>
      <c r="H34" s="385"/>
      <c r="I34" s="378">
        <f t="shared" ca="1" si="5"/>
        <v>287</v>
      </c>
      <c r="J34" s="385"/>
      <c r="K34" s="378">
        <f t="shared" ca="1" si="6"/>
        <v>384</v>
      </c>
      <c r="L34" s="385"/>
      <c r="M34" s="378">
        <f t="shared" ca="1" si="7"/>
        <v>394</v>
      </c>
      <c r="N34" s="385"/>
      <c r="O34" s="378">
        <f t="shared" ca="1" si="8"/>
        <v>385</v>
      </c>
      <c r="P34" s="12"/>
    </row>
    <row r="35" spans="2:16" hidden="1" outlineLevel="5" x14ac:dyDescent="0.25">
      <c r="B35" s="148"/>
      <c r="E35" s="19" t="s">
        <v>57</v>
      </c>
      <c r="F35" s="15" t="s">
        <v>58</v>
      </c>
      <c r="G35" s="378">
        <f t="shared" ca="1" si="0"/>
        <v>0</v>
      </c>
      <c r="H35" s="390" t="s">
        <v>20</v>
      </c>
      <c r="I35" s="378">
        <f t="shared" ca="1" si="5"/>
        <v>0</v>
      </c>
      <c r="J35" s="390" t="s">
        <v>20</v>
      </c>
      <c r="K35" s="378">
        <f t="shared" ca="1" si="6"/>
        <v>0</v>
      </c>
      <c r="L35" s="390" t="s">
        <v>20</v>
      </c>
      <c r="M35" s="378">
        <f t="shared" ca="1" si="7"/>
        <v>0</v>
      </c>
      <c r="N35" s="390" t="s">
        <v>20</v>
      </c>
      <c r="O35" s="378">
        <f t="shared" ca="1" si="8"/>
        <v>0</v>
      </c>
      <c r="P35" s="16" t="s">
        <v>20</v>
      </c>
    </row>
    <row r="36" spans="2:16" outlineLevel="5" x14ac:dyDescent="0.25">
      <c r="B36" s="148"/>
      <c r="E36" s="19" t="s">
        <v>59</v>
      </c>
      <c r="F36" s="15" t="s">
        <v>60</v>
      </c>
      <c r="G36" s="378">
        <f ca="1">SUM(I36,K36,M36,O36)</f>
        <v>1450</v>
      </c>
      <c r="H36" s="390" t="s">
        <v>20</v>
      </c>
      <c r="I36" s="378">
        <f t="shared" ca="1" si="5"/>
        <v>287</v>
      </c>
      <c r="J36" s="390" t="s">
        <v>20</v>
      </c>
      <c r="K36" s="378">
        <f t="shared" ca="1" si="6"/>
        <v>384</v>
      </c>
      <c r="L36" s="390" t="s">
        <v>20</v>
      </c>
      <c r="M36" s="378">
        <f t="shared" ca="1" si="7"/>
        <v>394</v>
      </c>
      <c r="N36" s="390" t="s">
        <v>20</v>
      </c>
      <c r="O36" s="378">
        <f ca="1">SUMIF($F$260:$O$607,F36,$O$260:$O$607)</f>
        <v>385</v>
      </c>
      <c r="P36" s="16" t="s">
        <v>20</v>
      </c>
    </row>
    <row r="37" spans="2:16" ht="15" hidden="1" customHeight="1" outlineLevel="5" x14ac:dyDescent="0.25">
      <c r="B37" s="148"/>
      <c r="E37" s="19" t="s">
        <v>61</v>
      </c>
      <c r="F37" s="15" t="s">
        <v>62</v>
      </c>
      <c r="G37" s="378">
        <f t="shared" ca="1" si="0"/>
        <v>0</v>
      </c>
      <c r="H37" s="390" t="s">
        <v>20</v>
      </c>
      <c r="I37" s="378">
        <f t="shared" ca="1" si="5"/>
        <v>0</v>
      </c>
      <c r="J37" s="390" t="s">
        <v>20</v>
      </c>
      <c r="K37" s="378">
        <f t="shared" ca="1" si="6"/>
        <v>0</v>
      </c>
      <c r="L37" s="390" t="s">
        <v>20</v>
      </c>
      <c r="M37" s="378">
        <f t="shared" ca="1" si="7"/>
        <v>0</v>
      </c>
      <c r="N37" s="390" t="s">
        <v>20</v>
      </c>
      <c r="O37" s="378">
        <f t="shared" ca="1" si="8"/>
        <v>0</v>
      </c>
      <c r="P37" s="16" t="s">
        <v>20</v>
      </c>
    </row>
    <row r="38" spans="2:16" hidden="1" outlineLevel="5" x14ac:dyDescent="0.25">
      <c r="B38" s="148"/>
      <c r="E38" s="19" t="s">
        <v>63</v>
      </c>
      <c r="F38" s="15" t="s">
        <v>64</v>
      </c>
      <c r="G38" s="378">
        <f t="shared" ca="1" si="0"/>
        <v>0</v>
      </c>
      <c r="H38" s="385"/>
      <c r="I38" s="378">
        <f t="shared" ca="1" si="5"/>
        <v>0</v>
      </c>
      <c r="J38" s="385"/>
      <c r="K38" s="378">
        <f t="shared" ca="1" si="6"/>
        <v>0</v>
      </c>
      <c r="L38" s="385"/>
      <c r="M38" s="378">
        <f t="shared" ca="1" si="7"/>
        <v>0</v>
      </c>
      <c r="N38" s="385"/>
      <c r="O38" s="378">
        <f t="shared" ca="1" si="8"/>
        <v>0</v>
      </c>
      <c r="P38" s="12"/>
    </row>
    <row r="39" spans="2:16" hidden="1" outlineLevel="5" x14ac:dyDescent="0.25">
      <c r="B39" s="149"/>
      <c r="E39" s="19" t="s">
        <v>65</v>
      </c>
      <c r="F39" s="15" t="s">
        <v>66</v>
      </c>
      <c r="G39" s="378">
        <f t="shared" ca="1" si="0"/>
        <v>0</v>
      </c>
      <c r="H39" s="395"/>
      <c r="I39" s="378">
        <f t="shared" ca="1" si="5"/>
        <v>0</v>
      </c>
      <c r="J39" s="395"/>
      <c r="K39" s="378">
        <f t="shared" ca="1" si="6"/>
        <v>0</v>
      </c>
      <c r="L39" s="395"/>
      <c r="M39" s="378">
        <f t="shared" ca="1" si="7"/>
        <v>0</v>
      </c>
      <c r="N39" s="395" t="s">
        <v>20</v>
      </c>
      <c r="O39" s="378">
        <f t="shared" ca="1" si="8"/>
        <v>0</v>
      </c>
      <c r="P39" s="27" t="s">
        <v>20</v>
      </c>
    </row>
    <row r="40" spans="2:16" ht="14.25" hidden="1" customHeight="1" outlineLevel="5" x14ac:dyDescent="0.25">
      <c r="B40" s="150"/>
      <c r="E40" s="29" t="s">
        <v>67</v>
      </c>
      <c r="F40" s="15" t="s">
        <v>68</v>
      </c>
      <c r="G40" s="289">
        <f t="shared" ca="1" si="0"/>
        <v>0</v>
      </c>
      <c r="H40" s="16" t="s">
        <v>20</v>
      </c>
      <c r="I40" s="289">
        <f t="shared" ca="1" si="5"/>
        <v>0</v>
      </c>
      <c r="J40" s="16" t="s">
        <v>20</v>
      </c>
      <c r="K40" s="289">
        <f t="shared" ca="1" si="6"/>
        <v>0</v>
      </c>
      <c r="L40" s="16" t="s">
        <v>20</v>
      </c>
      <c r="M40" s="289">
        <f t="shared" ca="1" si="7"/>
        <v>0</v>
      </c>
      <c r="N40" s="16" t="s">
        <v>20</v>
      </c>
      <c r="O40" s="289">
        <f t="shared" ca="1" si="8"/>
        <v>0</v>
      </c>
      <c r="P40" s="16" t="s">
        <v>20</v>
      </c>
    </row>
    <row r="41" spans="2:16" ht="14.25" hidden="1" customHeight="1" outlineLevel="5" x14ac:dyDescent="0.25">
      <c r="B41" s="150"/>
      <c r="E41" s="19" t="s">
        <v>69</v>
      </c>
      <c r="F41" s="15" t="s">
        <v>70</v>
      </c>
      <c r="G41" s="289">
        <f t="shared" ca="1" si="0"/>
        <v>0</v>
      </c>
      <c r="H41" s="259" t="s">
        <v>20</v>
      </c>
      <c r="I41" s="289">
        <f t="shared" ca="1" si="5"/>
        <v>0</v>
      </c>
      <c r="J41" s="259" t="s">
        <v>20</v>
      </c>
      <c r="K41" s="289">
        <f t="shared" ca="1" si="6"/>
        <v>0</v>
      </c>
      <c r="L41" s="259" t="s">
        <v>20</v>
      </c>
      <c r="M41" s="289">
        <f t="shared" ca="1" si="7"/>
        <v>0</v>
      </c>
      <c r="N41" s="259" t="s">
        <v>20</v>
      </c>
      <c r="O41" s="289">
        <f t="shared" ca="1" si="8"/>
        <v>0</v>
      </c>
      <c r="P41" s="259" t="s">
        <v>20</v>
      </c>
    </row>
    <row r="42" spans="2:16" ht="14.25" hidden="1" customHeight="1" outlineLevel="5" x14ac:dyDescent="0.25">
      <c r="B42" s="150"/>
      <c r="E42" s="29" t="s">
        <v>71</v>
      </c>
      <c r="F42" s="15" t="s">
        <v>72</v>
      </c>
      <c r="G42" s="289">
        <f t="shared" ca="1" si="0"/>
        <v>0</v>
      </c>
      <c r="H42" s="16" t="s">
        <v>20</v>
      </c>
      <c r="I42" s="289">
        <f t="shared" ca="1" si="5"/>
        <v>0</v>
      </c>
      <c r="J42" s="16" t="s">
        <v>20</v>
      </c>
      <c r="K42" s="289">
        <f t="shared" ca="1" si="6"/>
        <v>0</v>
      </c>
      <c r="L42" s="16" t="s">
        <v>20</v>
      </c>
      <c r="M42" s="289">
        <f t="shared" ca="1" si="7"/>
        <v>0</v>
      </c>
      <c r="N42" s="16" t="s">
        <v>20</v>
      </c>
      <c r="O42" s="289">
        <f t="shared" ca="1" si="8"/>
        <v>0</v>
      </c>
      <c r="P42" s="16" t="s">
        <v>20</v>
      </c>
    </row>
    <row r="43" spans="2:16" hidden="1" outlineLevel="5" x14ac:dyDescent="0.25">
      <c r="B43" s="150"/>
      <c r="E43" s="19" t="s">
        <v>73</v>
      </c>
      <c r="F43" s="15" t="s">
        <v>74</v>
      </c>
      <c r="G43" s="289">
        <f t="shared" ca="1" si="0"/>
        <v>0</v>
      </c>
      <c r="H43" s="16" t="s">
        <v>20</v>
      </c>
      <c r="I43" s="289">
        <f t="shared" ca="1" si="5"/>
        <v>0</v>
      </c>
      <c r="J43" s="16" t="s">
        <v>20</v>
      </c>
      <c r="K43" s="289">
        <f t="shared" ca="1" si="6"/>
        <v>0</v>
      </c>
      <c r="L43" s="16" t="s">
        <v>20</v>
      </c>
      <c r="M43" s="289">
        <f t="shared" ca="1" si="7"/>
        <v>0</v>
      </c>
      <c r="N43" s="16" t="s">
        <v>20</v>
      </c>
      <c r="O43" s="289">
        <f t="shared" ca="1" si="8"/>
        <v>0</v>
      </c>
      <c r="P43" s="16" t="s">
        <v>20</v>
      </c>
    </row>
    <row r="44" spans="2:16" ht="14.25" hidden="1" customHeight="1" outlineLevel="5" x14ac:dyDescent="0.25">
      <c r="B44" s="150"/>
      <c r="E44" s="29" t="s">
        <v>75</v>
      </c>
      <c r="F44" s="15" t="s">
        <v>76</v>
      </c>
      <c r="G44" s="289">
        <f t="shared" ca="1" si="0"/>
        <v>0</v>
      </c>
      <c r="H44" s="16" t="s">
        <v>20</v>
      </c>
      <c r="I44" s="289">
        <f t="shared" ca="1" si="5"/>
        <v>0</v>
      </c>
      <c r="J44" s="16" t="s">
        <v>20</v>
      </c>
      <c r="K44" s="289">
        <f t="shared" ca="1" si="6"/>
        <v>0</v>
      </c>
      <c r="L44" s="16" t="s">
        <v>20</v>
      </c>
      <c r="M44" s="289">
        <f t="shared" ca="1" si="7"/>
        <v>0</v>
      </c>
      <c r="N44" s="16" t="s">
        <v>20</v>
      </c>
      <c r="O44" s="289">
        <f t="shared" ca="1" si="8"/>
        <v>0</v>
      </c>
      <c r="P44" s="16" t="s">
        <v>20</v>
      </c>
    </row>
    <row r="45" spans="2:16" ht="14.25" hidden="1" customHeight="1" outlineLevel="5" x14ac:dyDescent="0.25">
      <c r="B45" s="150"/>
      <c r="E45" s="19" t="s">
        <v>77</v>
      </c>
      <c r="F45" s="15" t="s">
        <v>78</v>
      </c>
      <c r="G45" s="289">
        <f t="shared" ca="1" si="0"/>
        <v>0</v>
      </c>
      <c r="H45" s="16" t="s">
        <v>20</v>
      </c>
      <c r="I45" s="289">
        <f t="shared" ca="1" si="5"/>
        <v>0</v>
      </c>
      <c r="J45" s="16" t="s">
        <v>20</v>
      </c>
      <c r="K45" s="289">
        <f t="shared" ca="1" si="6"/>
        <v>0</v>
      </c>
      <c r="L45" s="16" t="s">
        <v>20</v>
      </c>
      <c r="M45" s="289">
        <f t="shared" ca="1" si="7"/>
        <v>0</v>
      </c>
      <c r="N45" s="16" t="s">
        <v>20</v>
      </c>
      <c r="O45" s="289">
        <f t="shared" ca="1" si="8"/>
        <v>0</v>
      </c>
      <c r="P45" s="16" t="s">
        <v>20</v>
      </c>
    </row>
    <row r="46" spans="2:16" ht="14.25" hidden="1" customHeight="1" outlineLevel="5" x14ac:dyDescent="0.25">
      <c r="B46" s="150"/>
      <c r="E46" s="19" t="s">
        <v>79</v>
      </c>
      <c r="F46" s="15" t="s">
        <v>80</v>
      </c>
      <c r="G46" s="289">
        <f t="shared" ca="1" si="0"/>
        <v>0</v>
      </c>
      <c r="H46" s="16" t="s">
        <v>20</v>
      </c>
      <c r="I46" s="289">
        <f t="shared" ca="1" si="5"/>
        <v>0</v>
      </c>
      <c r="J46" s="16" t="s">
        <v>20</v>
      </c>
      <c r="K46" s="289">
        <f t="shared" ca="1" si="6"/>
        <v>0</v>
      </c>
      <c r="L46" s="16" t="s">
        <v>20</v>
      </c>
      <c r="M46" s="289">
        <f t="shared" ca="1" si="7"/>
        <v>0</v>
      </c>
      <c r="N46" s="16" t="s">
        <v>20</v>
      </c>
      <c r="O46" s="289">
        <f t="shared" ca="1" si="8"/>
        <v>0</v>
      </c>
      <c r="P46" s="16" t="s">
        <v>20</v>
      </c>
    </row>
    <row r="47" spans="2:16" hidden="1" outlineLevel="5" x14ac:dyDescent="0.25">
      <c r="B47" s="150"/>
      <c r="E47" s="19" t="s">
        <v>81</v>
      </c>
      <c r="F47" s="15" t="s">
        <v>82</v>
      </c>
      <c r="G47" s="289">
        <f t="shared" ca="1" si="0"/>
        <v>0</v>
      </c>
      <c r="H47" s="16" t="s">
        <v>20</v>
      </c>
      <c r="I47" s="289">
        <f t="shared" ca="1" si="5"/>
        <v>0</v>
      </c>
      <c r="J47" s="16" t="s">
        <v>20</v>
      </c>
      <c r="K47" s="289">
        <f t="shared" ca="1" si="6"/>
        <v>0</v>
      </c>
      <c r="L47" s="16" t="s">
        <v>20</v>
      </c>
      <c r="M47" s="289">
        <f t="shared" ca="1" si="7"/>
        <v>0</v>
      </c>
      <c r="N47" s="16" t="s">
        <v>20</v>
      </c>
      <c r="O47" s="289">
        <f t="shared" ca="1" si="8"/>
        <v>0</v>
      </c>
      <c r="P47" s="16" t="s">
        <v>20</v>
      </c>
    </row>
    <row r="48" spans="2:16" hidden="1" outlineLevel="5" x14ac:dyDescent="0.25">
      <c r="B48" s="149"/>
      <c r="E48" s="19" t="s">
        <v>83</v>
      </c>
      <c r="F48" s="35" t="s">
        <v>84</v>
      </c>
      <c r="G48" s="289">
        <f t="shared" ca="1" si="0"/>
        <v>0</v>
      </c>
      <c r="H48" s="16" t="s">
        <v>20</v>
      </c>
      <c r="I48" s="289">
        <f t="shared" ca="1" si="5"/>
        <v>0</v>
      </c>
      <c r="J48" s="16" t="s">
        <v>20</v>
      </c>
      <c r="K48" s="289">
        <f t="shared" ca="1" si="6"/>
        <v>0</v>
      </c>
      <c r="L48" s="16" t="s">
        <v>20</v>
      </c>
      <c r="M48" s="289">
        <f t="shared" ca="1" si="7"/>
        <v>0</v>
      </c>
      <c r="N48" s="16" t="s">
        <v>20</v>
      </c>
      <c r="O48" s="289">
        <f t="shared" ca="1" si="8"/>
        <v>0</v>
      </c>
      <c r="P48" s="16" t="s">
        <v>20</v>
      </c>
    </row>
    <row r="49" spans="2:16" hidden="1" outlineLevel="4" collapsed="1" x14ac:dyDescent="0.25">
      <c r="C49" s="52"/>
      <c r="D49" s="148" t="s">
        <v>85</v>
      </c>
      <c r="E49" s="100"/>
      <c r="F49" s="15" t="s">
        <v>86</v>
      </c>
      <c r="G49" s="289">
        <f t="shared" ca="1" si="0"/>
        <v>0</v>
      </c>
      <c r="H49" s="16" t="s">
        <v>20</v>
      </c>
      <c r="I49" s="289">
        <f t="shared" ca="1" si="5"/>
        <v>0</v>
      </c>
      <c r="J49" s="16" t="s">
        <v>20</v>
      </c>
      <c r="K49" s="289">
        <f t="shared" ca="1" si="6"/>
        <v>0</v>
      </c>
      <c r="L49" s="16" t="s">
        <v>20</v>
      </c>
      <c r="M49" s="289">
        <f t="shared" ca="1" si="7"/>
        <v>0</v>
      </c>
      <c r="N49" s="16" t="s">
        <v>20</v>
      </c>
      <c r="O49" s="289">
        <f t="shared" ca="1" si="8"/>
        <v>0</v>
      </c>
      <c r="P49" s="16" t="s">
        <v>20</v>
      </c>
    </row>
    <row r="50" spans="2:16" hidden="1" outlineLevel="6" x14ac:dyDescent="0.25">
      <c r="B50" s="149"/>
      <c r="D50" s="52"/>
      <c r="E50" s="19" t="s">
        <v>87</v>
      </c>
      <c r="F50" s="15" t="s">
        <v>88</v>
      </c>
      <c r="G50" s="289">
        <f t="shared" ca="1" si="0"/>
        <v>0</v>
      </c>
      <c r="H50" s="16" t="s">
        <v>20</v>
      </c>
      <c r="I50" s="289">
        <f t="shared" ca="1" si="5"/>
        <v>0</v>
      </c>
      <c r="J50" s="16" t="s">
        <v>20</v>
      </c>
      <c r="K50" s="289">
        <f t="shared" ca="1" si="6"/>
        <v>0</v>
      </c>
      <c r="L50" s="16" t="s">
        <v>20</v>
      </c>
      <c r="M50" s="289">
        <f t="shared" ca="1" si="7"/>
        <v>0</v>
      </c>
      <c r="N50" s="16" t="s">
        <v>20</v>
      </c>
      <c r="O50" s="289">
        <f t="shared" ca="1" si="8"/>
        <v>0</v>
      </c>
      <c r="P50" s="16" t="s">
        <v>20</v>
      </c>
    </row>
    <row r="51" spans="2:16" hidden="1" outlineLevel="4" collapsed="1" x14ac:dyDescent="0.25">
      <c r="D51" s="148" t="s">
        <v>89</v>
      </c>
      <c r="E51" s="52"/>
      <c r="F51" s="15" t="s">
        <v>90</v>
      </c>
      <c r="G51" s="289">
        <f t="shared" ca="1" si="0"/>
        <v>0</v>
      </c>
      <c r="H51" s="27" t="s">
        <v>20</v>
      </c>
      <c r="I51" s="289">
        <f t="shared" ca="1" si="5"/>
        <v>0</v>
      </c>
      <c r="J51" s="27" t="s">
        <v>20</v>
      </c>
      <c r="K51" s="289">
        <f t="shared" ca="1" si="6"/>
        <v>0</v>
      </c>
      <c r="L51" s="27" t="s">
        <v>20</v>
      </c>
      <c r="M51" s="289">
        <f t="shared" ca="1" si="7"/>
        <v>0</v>
      </c>
      <c r="N51" s="27" t="s">
        <v>20</v>
      </c>
      <c r="O51" s="289">
        <f t="shared" ca="1" si="8"/>
        <v>0</v>
      </c>
      <c r="P51" s="27" t="s">
        <v>20</v>
      </c>
    </row>
    <row r="52" spans="2:16" hidden="1" outlineLevel="6" x14ac:dyDescent="0.25">
      <c r="D52" s="148"/>
      <c r="E52" s="19" t="s">
        <v>91</v>
      </c>
      <c r="F52" s="15" t="s">
        <v>92</v>
      </c>
      <c r="G52" s="289">
        <f t="shared" ca="1" si="0"/>
        <v>0</v>
      </c>
      <c r="H52" s="16" t="s">
        <v>20</v>
      </c>
      <c r="I52" s="289">
        <f t="shared" ca="1" si="5"/>
        <v>0</v>
      </c>
      <c r="J52" s="16" t="s">
        <v>20</v>
      </c>
      <c r="K52" s="289">
        <f t="shared" ca="1" si="6"/>
        <v>0</v>
      </c>
      <c r="L52" s="16" t="s">
        <v>20</v>
      </c>
      <c r="M52" s="289">
        <f t="shared" ca="1" si="7"/>
        <v>0</v>
      </c>
      <c r="N52" s="16" t="s">
        <v>20</v>
      </c>
      <c r="O52" s="289">
        <f t="shared" ca="1" si="8"/>
        <v>0</v>
      </c>
      <c r="P52" s="16" t="s">
        <v>20</v>
      </c>
    </row>
    <row r="53" spans="2:16" hidden="1" outlineLevel="4" collapsed="1" x14ac:dyDescent="0.25">
      <c r="D53" s="148" t="s">
        <v>93</v>
      </c>
      <c r="E53" s="52"/>
      <c r="F53" s="15" t="s">
        <v>94</v>
      </c>
      <c r="G53" s="289">
        <f t="shared" ca="1" si="0"/>
        <v>0</v>
      </c>
      <c r="H53" s="259" t="s">
        <v>20</v>
      </c>
      <c r="I53" s="289">
        <f t="shared" ca="1" si="5"/>
        <v>0</v>
      </c>
      <c r="J53" s="259" t="s">
        <v>20</v>
      </c>
      <c r="K53" s="289">
        <f t="shared" ca="1" si="6"/>
        <v>0</v>
      </c>
      <c r="L53" s="259" t="s">
        <v>20</v>
      </c>
      <c r="M53" s="289">
        <f t="shared" ca="1" si="7"/>
        <v>0</v>
      </c>
      <c r="N53" s="259" t="s">
        <v>20</v>
      </c>
      <c r="O53" s="289">
        <f t="shared" ca="1" si="8"/>
        <v>0</v>
      </c>
      <c r="P53" s="259" t="s">
        <v>20</v>
      </c>
    </row>
    <row r="54" spans="2:16" hidden="1" outlineLevel="6" x14ac:dyDescent="0.25">
      <c r="D54" s="148"/>
      <c r="E54" s="19" t="s">
        <v>95</v>
      </c>
      <c r="F54" s="15" t="s">
        <v>96</v>
      </c>
      <c r="G54" s="289">
        <f t="shared" ca="1" si="0"/>
        <v>0</v>
      </c>
      <c r="H54" s="16" t="s">
        <v>20</v>
      </c>
      <c r="I54" s="289">
        <f t="shared" ca="1" si="5"/>
        <v>0</v>
      </c>
      <c r="J54" s="16" t="s">
        <v>20</v>
      </c>
      <c r="K54" s="289">
        <f t="shared" ca="1" si="6"/>
        <v>0</v>
      </c>
      <c r="L54" s="16" t="s">
        <v>20</v>
      </c>
      <c r="M54" s="289">
        <f t="shared" ca="1" si="7"/>
        <v>0</v>
      </c>
      <c r="N54" s="16" t="s">
        <v>20</v>
      </c>
      <c r="O54" s="289">
        <f t="shared" ca="1" si="8"/>
        <v>0</v>
      </c>
      <c r="P54" s="16" t="s">
        <v>20</v>
      </c>
    </row>
    <row r="55" spans="2:16" hidden="1" outlineLevel="4" collapsed="1" x14ac:dyDescent="0.25">
      <c r="D55" s="13" t="s">
        <v>485</v>
      </c>
      <c r="E55" s="13"/>
      <c r="F55" s="15" t="s">
        <v>97</v>
      </c>
      <c r="G55" s="289">
        <f t="shared" ca="1" si="0"/>
        <v>0</v>
      </c>
      <c r="H55" s="16" t="s">
        <v>20</v>
      </c>
      <c r="I55" s="289">
        <f t="shared" ca="1" si="5"/>
        <v>0</v>
      </c>
      <c r="J55" s="16" t="s">
        <v>20</v>
      </c>
      <c r="K55" s="289">
        <f t="shared" ca="1" si="6"/>
        <v>0</v>
      </c>
      <c r="L55" s="16" t="s">
        <v>20</v>
      </c>
      <c r="M55" s="289">
        <f t="shared" ca="1" si="7"/>
        <v>0</v>
      </c>
      <c r="N55" s="16" t="s">
        <v>20</v>
      </c>
      <c r="O55" s="289">
        <f t="shared" ca="1" si="8"/>
        <v>0</v>
      </c>
      <c r="P55" s="16" t="s">
        <v>20</v>
      </c>
    </row>
    <row r="56" spans="2:16" hidden="1" outlineLevel="5" x14ac:dyDescent="0.25">
      <c r="D56" s="18"/>
      <c r="E56" s="19" t="s">
        <v>98</v>
      </c>
      <c r="F56" s="15" t="s">
        <v>99</v>
      </c>
      <c r="G56" s="289">
        <f t="shared" ca="1" si="0"/>
        <v>0</v>
      </c>
      <c r="H56" s="16" t="s">
        <v>20</v>
      </c>
      <c r="I56" s="289">
        <f t="shared" ca="1" si="5"/>
        <v>0</v>
      </c>
      <c r="J56" s="16" t="s">
        <v>20</v>
      </c>
      <c r="K56" s="289">
        <f ca="1">SUMIF($F$260:$K$607,F56,$K$260:$K$607)</f>
        <v>0</v>
      </c>
      <c r="L56" s="16" t="s">
        <v>20</v>
      </c>
      <c r="M56" s="289">
        <f t="shared" ca="1" si="7"/>
        <v>0</v>
      </c>
      <c r="N56" s="16" t="s">
        <v>20</v>
      </c>
      <c r="O56" s="289">
        <f t="shared" ca="1" si="8"/>
        <v>0</v>
      </c>
      <c r="P56" s="16" t="s">
        <v>20</v>
      </c>
    </row>
    <row r="57" spans="2:16" ht="15" hidden="1" customHeight="1" outlineLevel="5" x14ac:dyDescent="0.25">
      <c r="D57" s="18"/>
      <c r="E57" s="19" t="s">
        <v>100</v>
      </c>
      <c r="F57" s="15" t="s">
        <v>101</v>
      </c>
      <c r="G57" s="289">
        <f t="shared" ca="1" si="0"/>
        <v>0</v>
      </c>
      <c r="H57" s="16" t="s">
        <v>20</v>
      </c>
      <c r="I57" s="289">
        <f t="shared" ca="1" si="5"/>
        <v>0</v>
      </c>
      <c r="J57" s="16" t="s">
        <v>20</v>
      </c>
      <c r="K57" s="289">
        <f t="shared" ca="1" si="6"/>
        <v>0</v>
      </c>
      <c r="L57" s="16" t="s">
        <v>20</v>
      </c>
      <c r="M57" s="289">
        <f t="shared" ca="1" si="7"/>
        <v>0</v>
      </c>
      <c r="N57" s="16" t="s">
        <v>20</v>
      </c>
      <c r="O57" s="289">
        <f t="shared" ca="1" si="8"/>
        <v>0</v>
      </c>
      <c r="P57" s="16" t="s">
        <v>20</v>
      </c>
    </row>
    <row r="58" spans="2:16" hidden="1" outlineLevel="5" x14ac:dyDescent="0.25">
      <c r="D58" s="18"/>
      <c r="E58" s="19" t="s">
        <v>102</v>
      </c>
      <c r="F58" s="15" t="s">
        <v>103</v>
      </c>
      <c r="G58" s="289">
        <f t="shared" ca="1" si="0"/>
        <v>0</v>
      </c>
      <c r="H58" s="16" t="s">
        <v>20</v>
      </c>
      <c r="I58" s="289">
        <f t="shared" ca="1" si="5"/>
        <v>0</v>
      </c>
      <c r="J58" s="16" t="s">
        <v>20</v>
      </c>
      <c r="K58" s="289">
        <f t="shared" ca="1" si="6"/>
        <v>0</v>
      </c>
      <c r="L58" s="16" t="s">
        <v>20</v>
      </c>
      <c r="M58" s="289">
        <f t="shared" ca="1" si="7"/>
        <v>0</v>
      </c>
      <c r="N58" s="16" t="s">
        <v>20</v>
      </c>
      <c r="O58" s="289">
        <f t="shared" ca="1" si="8"/>
        <v>0</v>
      </c>
      <c r="P58" s="16" t="s">
        <v>20</v>
      </c>
    </row>
    <row r="59" spans="2:16" hidden="1" outlineLevel="5" x14ac:dyDescent="0.25">
      <c r="D59" s="18"/>
      <c r="E59" s="19" t="s">
        <v>104</v>
      </c>
      <c r="F59" s="15" t="s">
        <v>105</v>
      </c>
      <c r="G59" s="289">
        <f t="shared" ca="1" si="0"/>
        <v>0</v>
      </c>
      <c r="H59" s="16" t="s">
        <v>20</v>
      </c>
      <c r="I59" s="289">
        <f t="shared" ca="1" si="5"/>
        <v>0</v>
      </c>
      <c r="J59" s="16" t="s">
        <v>20</v>
      </c>
      <c r="K59" s="289">
        <f t="shared" ca="1" si="6"/>
        <v>0</v>
      </c>
      <c r="L59" s="16" t="s">
        <v>20</v>
      </c>
      <c r="M59" s="289">
        <f t="shared" ca="1" si="7"/>
        <v>0</v>
      </c>
      <c r="N59" s="16" t="s">
        <v>20</v>
      </c>
      <c r="O59" s="289">
        <f t="shared" ca="1" si="8"/>
        <v>0</v>
      </c>
      <c r="P59" s="16" t="s">
        <v>20</v>
      </c>
    </row>
    <row r="60" spans="2:16" hidden="1" collapsed="1" x14ac:dyDescent="0.25">
      <c r="B60" s="148" t="s">
        <v>106</v>
      </c>
      <c r="C60" s="130"/>
      <c r="D60" s="114"/>
      <c r="E60" s="114"/>
      <c r="F60" s="17" t="s">
        <v>107</v>
      </c>
      <c r="G60" s="289">
        <f ca="1">SUM(I60,K60,M60,O60)</f>
        <v>0</v>
      </c>
      <c r="H60" s="16" t="s">
        <v>20</v>
      </c>
      <c r="I60" s="289">
        <f t="shared" ca="1" si="5"/>
        <v>0</v>
      </c>
      <c r="J60" s="16" t="s">
        <v>20</v>
      </c>
      <c r="K60" s="289">
        <f t="shared" ca="1" si="6"/>
        <v>0</v>
      </c>
      <c r="L60" s="16" t="s">
        <v>20</v>
      </c>
      <c r="M60" s="289">
        <f t="shared" ca="1" si="7"/>
        <v>0</v>
      </c>
      <c r="N60" s="16" t="s">
        <v>20</v>
      </c>
      <c r="O60" s="289">
        <f t="shared" ca="1" si="8"/>
        <v>0</v>
      </c>
      <c r="P60" s="16" t="s">
        <v>20</v>
      </c>
    </row>
    <row r="61" spans="2:16" hidden="1" outlineLevel="1" collapsed="1" x14ac:dyDescent="0.25">
      <c r="B61" s="148" t="s">
        <v>108</v>
      </c>
      <c r="C61" s="52"/>
      <c r="D61" s="19"/>
      <c r="E61" s="19"/>
      <c r="F61" s="15" t="s">
        <v>109</v>
      </c>
      <c r="G61" s="289">
        <f t="shared" ca="1" si="0"/>
        <v>0</v>
      </c>
      <c r="H61" s="16" t="s">
        <v>20</v>
      </c>
      <c r="I61" s="289">
        <f t="shared" ca="1" si="5"/>
        <v>0</v>
      </c>
      <c r="J61" s="16" t="s">
        <v>20</v>
      </c>
      <c r="K61" s="289">
        <f t="shared" ca="1" si="6"/>
        <v>0</v>
      </c>
      <c r="L61" s="16" t="s">
        <v>20</v>
      </c>
      <c r="M61" s="289">
        <f t="shared" ca="1" si="7"/>
        <v>0</v>
      </c>
      <c r="N61" s="16" t="s">
        <v>20</v>
      </c>
      <c r="O61" s="289">
        <f t="shared" ca="1" si="8"/>
        <v>0</v>
      </c>
      <c r="P61" s="16" t="s">
        <v>20</v>
      </c>
    </row>
    <row r="62" spans="2:16" hidden="1" outlineLevel="1" x14ac:dyDescent="0.25">
      <c r="B62" s="148"/>
      <c r="C62" s="19" t="s">
        <v>110</v>
      </c>
      <c r="D62" s="52"/>
      <c r="E62" s="52"/>
      <c r="F62" s="15" t="s">
        <v>111</v>
      </c>
      <c r="G62" s="289">
        <f t="shared" ca="1" si="0"/>
        <v>0</v>
      </c>
      <c r="H62" s="16" t="s">
        <v>20</v>
      </c>
      <c r="I62" s="289">
        <f t="shared" ca="1" si="5"/>
        <v>0</v>
      </c>
      <c r="J62" s="16" t="s">
        <v>20</v>
      </c>
      <c r="K62" s="289">
        <f t="shared" ca="1" si="6"/>
        <v>0</v>
      </c>
      <c r="L62" s="16" t="s">
        <v>20</v>
      </c>
      <c r="M62" s="289">
        <f t="shared" ca="1" si="7"/>
        <v>0</v>
      </c>
      <c r="N62" s="16" t="s">
        <v>20</v>
      </c>
      <c r="O62" s="289">
        <f t="shared" ca="1" si="8"/>
        <v>0</v>
      </c>
      <c r="P62" s="16" t="s">
        <v>20</v>
      </c>
    </row>
    <row r="63" spans="2:16" hidden="1" outlineLevel="1" x14ac:dyDescent="0.25">
      <c r="B63" s="148"/>
      <c r="C63" s="19" t="s">
        <v>112</v>
      </c>
      <c r="D63" s="52"/>
      <c r="E63" s="52"/>
      <c r="F63" s="15" t="s">
        <v>113</v>
      </c>
      <c r="G63" s="289">
        <f t="shared" ca="1" si="0"/>
        <v>0</v>
      </c>
      <c r="H63" s="27" t="s">
        <v>20</v>
      </c>
      <c r="I63" s="289">
        <f t="shared" ca="1" si="5"/>
        <v>0</v>
      </c>
      <c r="J63" s="27" t="s">
        <v>20</v>
      </c>
      <c r="K63" s="289">
        <f t="shared" ca="1" si="6"/>
        <v>0</v>
      </c>
      <c r="L63" s="27" t="s">
        <v>20</v>
      </c>
      <c r="M63" s="289">
        <f t="shared" ca="1" si="7"/>
        <v>0</v>
      </c>
      <c r="N63" s="27" t="s">
        <v>20</v>
      </c>
      <c r="O63" s="289">
        <f t="shared" ca="1" si="8"/>
        <v>0</v>
      </c>
      <c r="P63" s="27" t="s">
        <v>20</v>
      </c>
    </row>
    <row r="64" spans="2:16" x14ac:dyDescent="0.25">
      <c r="B64" s="148" t="s">
        <v>114</v>
      </c>
      <c r="C64" s="130"/>
      <c r="D64" s="114"/>
      <c r="E64" s="114"/>
      <c r="F64" s="17" t="s">
        <v>115</v>
      </c>
      <c r="G64" s="289">
        <f ca="1">SUM(I64,K64,M64,O64)</f>
        <v>332</v>
      </c>
      <c r="H64" s="16" t="s">
        <v>20</v>
      </c>
      <c r="I64" s="289">
        <f t="shared" ca="1" si="5"/>
        <v>332</v>
      </c>
      <c r="J64" s="16" t="s">
        <v>20</v>
      </c>
      <c r="K64" s="289">
        <f t="shared" ca="1" si="6"/>
        <v>0</v>
      </c>
      <c r="L64" s="16" t="s">
        <v>20</v>
      </c>
      <c r="M64" s="289">
        <f t="shared" ca="1" si="7"/>
        <v>0</v>
      </c>
      <c r="N64" s="16" t="s">
        <v>20</v>
      </c>
      <c r="O64" s="289">
        <f t="shared" ca="1" si="8"/>
        <v>0</v>
      </c>
      <c r="P64" s="16" t="s">
        <v>20</v>
      </c>
    </row>
    <row r="65" spans="2:16" ht="15" customHeight="1" outlineLevel="1" x14ac:dyDescent="0.25">
      <c r="B65" s="151" t="s">
        <v>116</v>
      </c>
      <c r="C65" s="151"/>
      <c r="D65" s="37"/>
      <c r="E65" s="101"/>
      <c r="F65" s="15" t="s">
        <v>117</v>
      </c>
      <c r="G65" s="289">
        <f t="shared" ca="1" si="0"/>
        <v>332</v>
      </c>
      <c r="H65" s="27" t="s">
        <v>20</v>
      </c>
      <c r="I65" s="289">
        <f t="shared" ca="1" si="5"/>
        <v>332</v>
      </c>
      <c r="J65" s="27" t="s">
        <v>20</v>
      </c>
      <c r="K65" s="289">
        <f t="shared" ca="1" si="6"/>
        <v>0</v>
      </c>
      <c r="L65" s="27" t="s">
        <v>20</v>
      </c>
      <c r="M65" s="289">
        <f t="shared" ca="1" si="7"/>
        <v>0</v>
      </c>
      <c r="N65" s="27" t="s">
        <v>20</v>
      </c>
      <c r="O65" s="289">
        <f t="shared" ca="1" si="8"/>
        <v>0</v>
      </c>
      <c r="P65" s="27" t="s">
        <v>20</v>
      </c>
    </row>
    <row r="66" spans="2:16" ht="15" customHeight="1" outlineLevel="2" x14ac:dyDescent="0.25">
      <c r="B66" s="151"/>
      <c r="C66" s="79" t="s">
        <v>118</v>
      </c>
      <c r="D66" s="124"/>
      <c r="E66" s="102"/>
      <c r="F66" s="15" t="s">
        <v>119</v>
      </c>
      <c r="G66" s="289">
        <f t="shared" ca="1" si="0"/>
        <v>332</v>
      </c>
      <c r="H66" s="27" t="s">
        <v>20</v>
      </c>
      <c r="I66" s="289">
        <f t="shared" ca="1" si="5"/>
        <v>332</v>
      </c>
      <c r="J66" s="27" t="s">
        <v>20</v>
      </c>
      <c r="K66" s="289">
        <f t="shared" ca="1" si="6"/>
        <v>0</v>
      </c>
      <c r="L66" s="27" t="s">
        <v>20</v>
      </c>
      <c r="M66" s="289">
        <f t="shared" ca="1" si="7"/>
        <v>0</v>
      </c>
      <c r="N66" s="27" t="s">
        <v>20</v>
      </c>
      <c r="O66" s="289">
        <f t="shared" ca="1" si="8"/>
        <v>0</v>
      </c>
      <c r="P66" s="27" t="s">
        <v>20</v>
      </c>
    </row>
    <row r="67" spans="2:16" ht="33.75" customHeight="1" outlineLevel="3" x14ac:dyDescent="0.25">
      <c r="B67" s="151"/>
      <c r="C67" s="125"/>
      <c r="D67" s="103" t="s">
        <v>120</v>
      </c>
      <c r="E67" s="325"/>
      <c r="F67" s="15" t="s">
        <v>121</v>
      </c>
      <c r="G67" s="289">
        <f t="shared" ca="1" si="0"/>
        <v>332</v>
      </c>
      <c r="H67" s="16" t="s">
        <v>20</v>
      </c>
      <c r="I67" s="289">
        <f t="shared" ca="1" si="5"/>
        <v>332</v>
      </c>
      <c r="J67" s="16" t="s">
        <v>20</v>
      </c>
      <c r="K67" s="289">
        <f t="shared" ca="1" si="6"/>
        <v>0</v>
      </c>
      <c r="L67" s="16" t="s">
        <v>20</v>
      </c>
      <c r="M67" s="289">
        <f t="shared" ca="1" si="7"/>
        <v>0</v>
      </c>
      <c r="N67" s="16" t="s">
        <v>20</v>
      </c>
      <c r="O67" s="289">
        <f t="shared" ca="1" si="8"/>
        <v>0</v>
      </c>
      <c r="P67" s="16" t="s">
        <v>20</v>
      </c>
    </row>
    <row r="68" spans="2:16" hidden="1" outlineLevel="3" x14ac:dyDescent="0.25">
      <c r="B68" s="151"/>
      <c r="C68" s="125"/>
      <c r="D68" s="103" t="s">
        <v>122</v>
      </c>
      <c r="E68" s="103"/>
      <c r="F68" s="15" t="s">
        <v>123</v>
      </c>
      <c r="G68" s="289">
        <f t="shared" ca="1" si="0"/>
        <v>0</v>
      </c>
      <c r="H68" s="27" t="s">
        <v>20</v>
      </c>
      <c r="I68" s="289">
        <f t="shared" ca="1" si="5"/>
        <v>0</v>
      </c>
      <c r="J68" s="27" t="s">
        <v>20</v>
      </c>
      <c r="K68" s="289">
        <f t="shared" ca="1" si="6"/>
        <v>0</v>
      </c>
      <c r="L68" s="27" t="s">
        <v>20</v>
      </c>
      <c r="M68" s="289">
        <f t="shared" ca="1" si="7"/>
        <v>0</v>
      </c>
      <c r="N68" s="27" t="s">
        <v>20</v>
      </c>
      <c r="O68" s="289">
        <f t="shared" ca="1" si="8"/>
        <v>0</v>
      </c>
      <c r="P68" s="27" t="s">
        <v>20</v>
      </c>
    </row>
    <row r="69" spans="2:16" ht="15" hidden="1" customHeight="1" outlineLevel="2" x14ac:dyDescent="0.25">
      <c r="B69" s="38"/>
      <c r="C69" s="29" t="s">
        <v>124</v>
      </c>
      <c r="D69" s="92"/>
      <c r="E69" s="70"/>
      <c r="F69" s="39" t="s">
        <v>125</v>
      </c>
      <c r="G69" s="32">
        <f t="shared" si="0"/>
        <v>0</v>
      </c>
      <c r="H69" s="32" t="s">
        <v>43</v>
      </c>
      <c r="I69" s="32" t="s">
        <v>43</v>
      </c>
      <c r="J69" s="32" t="s">
        <v>43</v>
      </c>
      <c r="K69" s="32" t="s">
        <v>43</v>
      </c>
      <c r="L69" s="32" t="s">
        <v>43</v>
      </c>
      <c r="M69" s="32" t="s">
        <v>43</v>
      </c>
      <c r="N69" s="32" t="s">
        <v>43</v>
      </c>
      <c r="O69" s="32" t="s">
        <v>43</v>
      </c>
      <c r="P69" s="32" t="s">
        <v>43</v>
      </c>
    </row>
    <row r="70" spans="2:16" hidden="1" outlineLevel="1" collapsed="1" x14ac:dyDescent="0.25">
      <c r="B70" s="24" t="s">
        <v>126</v>
      </c>
      <c r="C70" s="126"/>
      <c r="D70" s="104"/>
      <c r="E70" s="104"/>
      <c r="F70" s="15" t="s">
        <v>127</v>
      </c>
      <c r="G70" s="289">
        <f t="shared" ca="1" si="0"/>
        <v>0</v>
      </c>
      <c r="H70" s="27" t="s">
        <v>20</v>
      </c>
      <c r="I70" s="289">
        <f t="shared" ca="1" si="5"/>
        <v>0</v>
      </c>
      <c r="J70" s="27" t="s">
        <v>20</v>
      </c>
      <c r="K70" s="289">
        <f ca="1">SUMIF($F$260:$K$607,F70,$K$260:$K$607)</f>
        <v>0</v>
      </c>
      <c r="L70" s="27" t="s">
        <v>20</v>
      </c>
      <c r="M70" s="289">
        <f ca="1">SUMIF($F$260:$M$607,F70,$M$260:$M$607)</f>
        <v>0</v>
      </c>
      <c r="N70" s="27" t="s">
        <v>20</v>
      </c>
      <c r="O70" s="289">
        <f ca="1">SUMIF($F$260:$O$607,F70,$O$260:$O$607)</f>
        <v>0</v>
      </c>
      <c r="P70" s="27" t="s">
        <v>20</v>
      </c>
    </row>
    <row r="71" spans="2:16" ht="15" hidden="1" customHeight="1" outlineLevel="1" x14ac:dyDescent="0.25">
      <c r="B71" s="38"/>
      <c r="C71" s="29" t="s">
        <v>128</v>
      </c>
      <c r="D71" s="92"/>
      <c r="E71" s="70"/>
      <c r="F71" s="39" t="s">
        <v>129</v>
      </c>
      <c r="G71" s="289">
        <f t="shared" ca="1" si="0"/>
        <v>0</v>
      </c>
      <c r="H71" s="27" t="s">
        <v>20</v>
      </c>
      <c r="I71" s="289">
        <f t="shared" ca="1" si="5"/>
        <v>0</v>
      </c>
      <c r="J71" s="27" t="s">
        <v>20</v>
      </c>
      <c r="K71" s="289">
        <f ca="1">SUMIF($F$260:$K$607,F71,$K$260:$K$607)</f>
        <v>0</v>
      </c>
      <c r="L71" s="27" t="s">
        <v>20</v>
      </c>
      <c r="M71" s="289">
        <f ca="1">SUMIF($F$260:$M$607,F71,$M$260:$M$607)</f>
        <v>0</v>
      </c>
      <c r="N71" s="27" t="s">
        <v>20</v>
      </c>
      <c r="O71" s="289">
        <f ca="1">SUMIF($F$260:$O$607,F71,$O$260:$O$607)</f>
        <v>0</v>
      </c>
      <c r="P71" s="27" t="s">
        <v>20</v>
      </c>
    </row>
    <row r="72" spans="2:16" ht="15" hidden="1" customHeight="1" outlineLevel="1" x14ac:dyDescent="0.25">
      <c r="B72" s="38"/>
      <c r="C72" s="29" t="s">
        <v>130</v>
      </c>
      <c r="D72" s="92"/>
      <c r="E72" s="70"/>
      <c r="F72" s="39" t="s">
        <v>131</v>
      </c>
      <c r="G72" s="32">
        <f t="shared" si="0"/>
        <v>0</v>
      </c>
      <c r="H72" s="32" t="s">
        <v>43</v>
      </c>
      <c r="I72" s="32" t="s">
        <v>43</v>
      </c>
      <c r="J72" s="32" t="s">
        <v>43</v>
      </c>
      <c r="K72" s="32" t="s">
        <v>43</v>
      </c>
      <c r="L72" s="32" t="s">
        <v>43</v>
      </c>
      <c r="M72" s="32" t="s">
        <v>43</v>
      </c>
      <c r="N72" s="32" t="s">
        <v>43</v>
      </c>
      <c r="O72" s="32" t="s">
        <v>43</v>
      </c>
      <c r="P72" s="32" t="s">
        <v>43</v>
      </c>
    </row>
    <row r="73" spans="2:16" hidden="1" collapsed="1" x14ac:dyDescent="0.25">
      <c r="B73" s="148" t="s">
        <v>132</v>
      </c>
      <c r="C73" s="130"/>
      <c r="D73" s="114"/>
      <c r="E73" s="114"/>
      <c r="F73" s="17" t="s">
        <v>133</v>
      </c>
      <c r="G73" s="289">
        <f ca="1">SUM(I73,K73,M73,O73)</f>
        <v>0</v>
      </c>
      <c r="H73" s="16" t="s">
        <v>20</v>
      </c>
      <c r="I73" s="289">
        <f t="shared" ca="1" si="5"/>
        <v>0</v>
      </c>
      <c r="J73" s="16" t="s">
        <v>20</v>
      </c>
      <c r="K73" s="289">
        <f t="shared" ref="K73:K95" ca="1" si="9">SUMIF($F$260:$K$607,F73,$K$260:$K$607)</f>
        <v>0</v>
      </c>
      <c r="L73" s="16" t="s">
        <v>20</v>
      </c>
      <c r="M73" s="289">
        <f t="shared" ref="M73:M95" ca="1" si="10">SUMIF($F$260:$M$607,F73,$M$260:$M$607)</f>
        <v>0</v>
      </c>
      <c r="N73" s="16" t="s">
        <v>20</v>
      </c>
      <c r="O73" s="289">
        <f t="shared" ref="O73:O95" ca="1" si="11">SUMIF($F$260:$O$607,F73,$O$260:$O$607)</f>
        <v>0</v>
      </c>
      <c r="P73" s="16" t="s">
        <v>20</v>
      </c>
    </row>
    <row r="74" spans="2:16" ht="30.75" hidden="1" customHeight="1" outlineLevel="1" collapsed="1" x14ac:dyDescent="0.25">
      <c r="B74" s="152" t="s">
        <v>134</v>
      </c>
      <c r="C74" s="152"/>
      <c r="D74" s="132"/>
      <c r="E74" s="105"/>
      <c r="F74" s="17" t="s">
        <v>135</v>
      </c>
      <c r="G74" s="289">
        <f t="shared" ca="1" si="0"/>
        <v>0</v>
      </c>
      <c r="H74" s="16" t="s">
        <v>20</v>
      </c>
      <c r="I74" s="289">
        <f t="shared" ca="1" si="5"/>
        <v>0</v>
      </c>
      <c r="J74" s="16" t="s">
        <v>20</v>
      </c>
      <c r="K74" s="289">
        <f t="shared" ca="1" si="9"/>
        <v>0</v>
      </c>
      <c r="L74" s="16" t="s">
        <v>20</v>
      </c>
      <c r="M74" s="289">
        <f t="shared" ca="1" si="10"/>
        <v>0</v>
      </c>
      <c r="N74" s="16" t="s">
        <v>20</v>
      </c>
      <c r="O74" s="289">
        <f t="shared" ca="1" si="11"/>
        <v>0</v>
      </c>
      <c r="P74" s="16" t="s">
        <v>20</v>
      </c>
    </row>
    <row r="75" spans="2:16" ht="14.25" hidden="1" customHeight="1" outlineLevel="1" x14ac:dyDescent="0.25">
      <c r="B75" s="156" t="s">
        <v>136</v>
      </c>
      <c r="C75" s="156"/>
      <c r="D75" s="301"/>
      <c r="E75" s="302"/>
      <c r="F75" s="15" t="s">
        <v>137</v>
      </c>
      <c r="G75" s="289">
        <f t="shared" ca="1" si="0"/>
        <v>0</v>
      </c>
      <c r="H75" s="16" t="s">
        <v>20</v>
      </c>
      <c r="I75" s="289">
        <f t="shared" ca="1" si="5"/>
        <v>0</v>
      </c>
      <c r="J75" s="16" t="s">
        <v>20</v>
      </c>
      <c r="K75" s="289">
        <f t="shared" ca="1" si="9"/>
        <v>0</v>
      </c>
      <c r="L75" s="16" t="s">
        <v>20</v>
      </c>
      <c r="M75" s="289">
        <f t="shared" ca="1" si="10"/>
        <v>0</v>
      </c>
      <c r="N75" s="16" t="s">
        <v>20</v>
      </c>
      <c r="O75" s="289">
        <f t="shared" ca="1" si="11"/>
        <v>0</v>
      </c>
      <c r="P75" s="16" t="s">
        <v>20</v>
      </c>
    </row>
    <row r="76" spans="2:16" hidden="1" outlineLevel="2" x14ac:dyDescent="0.25">
      <c r="B76" s="156"/>
      <c r="C76" s="19" t="s">
        <v>138</v>
      </c>
      <c r="D76" s="19"/>
      <c r="E76" s="19"/>
      <c r="F76" s="15" t="s">
        <v>139</v>
      </c>
      <c r="G76" s="289">
        <f t="shared" ca="1" si="0"/>
        <v>0</v>
      </c>
      <c r="H76" s="16" t="s">
        <v>20</v>
      </c>
      <c r="I76" s="289">
        <f t="shared" ca="1" si="5"/>
        <v>0</v>
      </c>
      <c r="J76" s="16" t="s">
        <v>20</v>
      </c>
      <c r="K76" s="289">
        <f t="shared" ca="1" si="9"/>
        <v>0</v>
      </c>
      <c r="L76" s="16" t="s">
        <v>20</v>
      </c>
      <c r="M76" s="289">
        <f t="shared" ca="1" si="10"/>
        <v>0</v>
      </c>
      <c r="N76" s="16" t="s">
        <v>20</v>
      </c>
      <c r="O76" s="289">
        <f t="shared" ca="1" si="11"/>
        <v>0</v>
      </c>
      <c r="P76" s="16" t="s">
        <v>20</v>
      </c>
    </row>
    <row r="77" spans="2:16" ht="14.25" hidden="1" customHeight="1" outlineLevel="2" x14ac:dyDescent="0.25">
      <c r="B77" s="156"/>
      <c r="C77" s="167" t="s">
        <v>140</v>
      </c>
      <c r="D77" s="137"/>
      <c r="E77" s="110"/>
      <c r="F77" s="15" t="s">
        <v>141</v>
      </c>
      <c r="G77" s="289">
        <f t="shared" ca="1" si="0"/>
        <v>0</v>
      </c>
      <c r="H77" s="16" t="s">
        <v>20</v>
      </c>
      <c r="I77" s="289">
        <f t="shared" ca="1" si="5"/>
        <v>0</v>
      </c>
      <c r="J77" s="16" t="s">
        <v>20</v>
      </c>
      <c r="K77" s="289">
        <f t="shared" ca="1" si="9"/>
        <v>0</v>
      </c>
      <c r="L77" s="16" t="s">
        <v>20</v>
      </c>
      <c r="M77" s="289">
        <f t="shared" ca="1" si="10"/>
        <v>0</v>
      </c>
      <c r="N77" s="16" t="s">
        <v>20</v>
      </c>
      <c r="O77" s="289">
        <f t="shared" ca="1" si="11"/>
        <v>0</v>
      </c>
      <c r="P77" s="16" t="s">
        <v>20</v>
      </c>
    </row>
    <row r="78" spans="2:16" ht="14.25" hidden="1" customHeight="1" outlineLevel="2" x14ac:dyDescent="0.25">
      <c r="B78" s="156"/>
      <c r="C78" s="167" t="s">
        <v>142</v>
      </c>
      <c r="D78" s="137"/>
      <c r="E78" s="110"/>
      <c r="F78" s="15" t="s">
        <v>143</v>
      </c>
      <c r="G78" s="289">
        <f t="shared" ca="1" si="0"/>
        <v>0</v>
      </c>
      <c r="H78" s="16" t="s">
        <v>20</v>
      </c>
      <c r="I78" s="289">
        <f t="shared" ca="1" si="5"/>
        <v>0</v>
      </c>
      <c r="J78" s="16" t="s">
        <v>20</v>
      </c>
      <c r="K78" s="289">
        <f t="shared" ca="1" si="9"/>
        <v>0</v>
      </c>
      <c r="L78" s="16" t="s">
        <v>20</v>
      </c>
      <c r="M78" s="289">
        <f t="shared" ca="1" si="10"/>
        <v>0</v>
      </c>
      <c r="N78" s="16" t="s">
        <v>20</v>
      </c>
      <c r="O78" s="289">
        <f t="shared" ca="1" si="11"/>
        <v>0</v>
      </c>
      <c r="P78" s="16" t="s">
        <v>20</v>
      </c>
    </row>
    <row r="79" spans="2:16" ht="14.25" hidden="1" customHeight="1" outlineLevel="2" x14ac:dyDescent="0.25">
      <c r="B79" s="69"/>
      <c r="C79" s="19" t="s">
        <v>144</v>
      </c>
      <c r="D79" s="22"/>
      <c r="E79" s="19"/>
      <c r="F79" s="39" t="s">
        <v>145</v>
      </c>
      <c r="G79" s="289">
        <f t="shared" ref="G79:G142" ca="1" si="12">SUM(I79,K79,M79,O79)</f>
        <v>0</v>
      </c>
      <c r="H79" s="16" t="s">
        <v>20</v>
      </c>
      <c r="I79" s="289">
        <f t="shared" ca="1" si="5"/>
        <v>0</v>
      </c>
      <c r="J79" s="16" t="s">
        <v>20</v>
      </c>
      <c r="K79" s="289">
        <f t="shared" ca="1" si="9"/>
        <v>0</v>
      </c>
      <c r="L79" s="16" t="s">
        <v>20</v>
      </c>
      <c r="M79" s="289">
        <f t="shared" ca="1" si="10"/>
        <v>0</v>
      </c>
      <c r="N79" s="16" t="s">
        <v>20</v>
      </c>
      <c r="O79" s="289">
        <f t="shared" ca="1" si="11"/>
        <v>0</v>
      </c>
      <c r="P79" s="16" t="s">
        <v>20</v>
      </c>
    </row>
    <row r="80" spans="2:16" ht="14.25" hidden="1" customHeight="1" outlineLevel="1" collapsed="1" x14ac:dyDescent="0.25">
      <c r="B80" s="155" t="s">
        <v>146</v>
      </c>
      <c r="C80" s="155"/>
      <c r="D80" s="303"/>
      <c r="E80" s="269"/>
      <c r="F80" s="20" t="s">
        <v>147</v>
      </c>
      <c r="G80" s="289">
        <f t="shared" ca="1" si="12"/>
        <v>0</v>
      </c>
      <c r="H80" s="16" t="s">
        <v>20</v>
      </c>
      <c r="I80" s="289">
        <f t="shared" ca="1" si="5"/>
        <v>0</v>
      </c>
      <c r="J80" s="16" t="s">
        <v>20</v>
      </c>
      <c r="K80" s="289">
        <f t="shared" ca="1" si="9"/>
        <v>0</v>
      </c>
      <c r="L80" s="16" t="s">
        <v>20</v>
      </c>
      <c r="M80" s="289">
        <f t="shared" ca="1" si="10"/>
        <v>0</v>
      </c>
      <c r="N80" s="16" t="s">
        <v>20</v>
      </c>
      <c r="O80" s="289">
        <f t="shared" ca="1" si="11"/>
        <v>0</v>
      </c>
      <c r="P80" s="16" t="s">
        <v>20</v>
      </c>
    </row>
    <row r="81" spans="2:16" hidden="1" outlineLevel="1" x14ac:dyDescent="0.25">
      <c r="B81" s="18"/>
      <c r="C81" s="19" t="s">
        <v>148</v>
      </c>
      <c r="D81" s="52"/>
      <c r="E81" s="52"/>
      <c r="F81" s="15" t="s">
        <v>149</v>
      </c>
      <c r="G81" s="289">
        <f t="shared" ca="1" si="12"/>
        <v>0</v>
      </c>
      <c r="H81" s="27" t="s">
        <v>20</v>
      </c>
      <c r="I81" s="289">
        <f t="shared" ca="1" si="5"/>
        <v>0</v>
      </c>
      <c r="J81" s="27" t="s">
        <v>20</v>
      </c>
      <c r="K81" s="289">
        <f t="shared" ca="1" si="9"/>
        <v>0</v>
      </c>
      <c r="L81" s="27" t="s">
        <v>20</v>
      </c>
      <c r="M81" s="289">
        <f t="shared" ca="1" si="10"/>
        <v>0</v>
      </c>
      <c r="N81" s="27" t="s">
        <v>20</v>
      </c>
      <c r="O81" s="289">
        <f t="shared" ca="1" si="11"/>
        <v>0</v>
      </c>
      <c r="P81" s="27" t="s">
        <v>20</v>
      </c>
    </row>
    <row r="82" spans="2:16" ht="15" hidden="1" customHeight="1" outlineLevel="1" x14ac:dyDescent="0.25">
      <c r="B82" s="18"/>
      <c r="C82" s="19" t="s">
        <v>150</v>
      </c>
      <c r="D82" s="22"/>
      <c r="E82" s="61"/>
      <c r="F82" s="15" t="s">
        <v>151</v>
      </c>
      <c r="G82" s="289">
        <f t="shared" ca="1" si="12"/>
        <v>0</v>
      </c>
      <c r="H82" s="16" t="s">
        <v>20</v>
      </c>
      <c r="I82" s="289">
        <f t="shared" ca="1" si="5"/>
        <v>0</v>
      </c>
      <c r="J82" s="16" t="s">
        <v>20</v>
      </c>
      <c r="K82" s="289">
        <f t="shared" ca="1" si="9"/>
        <v>0</v>
      </c>
      <c r="L82" s="16" t="s">
        <v>20</v>
      </c>
      <c r="M82" s="289">
        <f t="shared" ca="1" si="10"/>
        <v>0</v>
      </c>
      <c r="N82" s="16" t="s">
        <v>20</v>
      </c>
      <c r="O82" s="289">
        <f t="shared" ca="1" si="11"/>
        <v>0</v>
      </c>
      <c r="P82" s="16" t="s">
        <v>20</v>
      </c>
    </row>
    <row r="83" spans="2:16" ht="15" hidden="1" customHeight="1" outlineLevel="1" x14ac:dyDescent="0.25">
      <c r="B83" s="18"/>
      <c r="C83" s="19" t="s">
        <v>152</v>
      </c>
      <c r="D83" s="22"/>
      <c r="E83" s="61"/>
      <c r="F83" s="15" t="s">
        <v>153</v>
      </c>
      <c r="G83" s="289">
        <f t="shared" ca="1" si="12"/>
        <v>0</v>
      </c>
      <c r="H83" s="27" t="s">
        <v>20</v>
      </c>
      <c r="I83" s="289">
        <f t="shared" ca="1" si="5"/>
        <v>0</v>
      </c>
      <c r="J83" s="27" t="s">
        <v>20</v>
      </c>
      <c r="K83" s="289">
        <f t="shared" ca="1" si="9"/>
        <v>0</v>
      </c>
      <c r="L83" s="27" t="s">
        <v>20</v>
      </c>
      <c r="M83" s="289">
        <f t="shared" ca="1" si="10"/>
        <v>0</v>
      </c>
      <c r="N83" s="27" t="s">
        <v>20</v>
      </c>
      <c r="O83" s="289">
        <f t="shared" ca="1" si="11"/>
        <v>0</v>
      </c>
      <c r="P83" s="27" t="s">
        <v>20</v>
      </c>
    </row>
    <row r="84" spans="2:16" ht="15" hidden="1" customHeight="1" outlineLevel="1" x14ac:dyDescent="0.25">
      <c r="B84" s="18"/>
      <c r="C84" s="19" t="s">
        <v>154</v>
      </c>
      <c r="D84" s="22"/>
      <c r="E84" s="61"/>
      <c r="F84" s="15" t="s">
        <v>155</v>
      </c>
      <c r="G84" s="289">
        <f t="shared" ca="1" si="12"/>
        <v>0</v>
      </c>
      <c r="H84" s="27" t="s">
        <v>20</v>
      </c>
      <c r="I84" s="289">
        <f t="shared" ca="1" si="5"/>
        <v>0</v>
      </c>
      <c r="J84" s="27" t="s">
        <v>20</v>
      </c>
      <c r="K84" s="289">
        <f t="shared" ca="1" si="9"/>
        <v>0</v>
      </c>
      <c r="L84" s="27" t="s">
        <v>20</v>
      </c>
      <c r="M84" s="289">
        <f t="shared" ca="1" si="10"/>
        <v>0</v>
      </c>
      <c r="N84" s="27" t="s">
        <v>20</v>
      </c>
      <c r="O84" s="289">
        <f t="shared" ca="1" si="11"/>
        <v>0</v>
      </c>
      <c r="P84" s="27" t="s">
        <v>20</v>
      </c>
    </row>
    <row r="85" spans="2:16" ht="15" hidden="1" customHeight="1" outlineLevel="1" x14ac:dyDescent="0.25">
      <c r="B85" s="18"/>
      <c r="C85" s="19" t="s">
        <v>156</v>
      </c>
      <c r="D85" s="22"/>
      <c r="E85" s="61"/>
      <c r="F85" s="15" t="s">
        <v>157</v>
      </c>
      <c r="G85" s="289">
        <f t="shared" ca="1" si="12"/>
        <v>0</v>
      </c>
      <c r="H85" s="16" t="s">
        <v>20</v>
      </c>
      <c r="I85" s="289">
        <f t="shared" ca="1" si="5"/>
        <v>0</v>
      </c>
      <c r="J85" s="16" t="s">
        <v>20</v>
      </c>
      <c r="K85" s="289">
        <f t="shared" ca="1" si="9"/>
        <v>0</v>
      </c>
      <c r="L85" s="16" t="s">
        <v>20</v>
      </c>
      <c r="M85" s="289">
        <f t="shared" ca="1" si="10"/>
        <v>0</v>
      </c>
      <c r="N85" s="16" t="s">
        <v>20</v>
      </c>
      <c r="O85" s="289">
        <f t="shared" ca="1" si="11"/>
        <v>0</v>
      </c>
      <c r="P85" s="16" t="s">
        <v>20</v>
      </c>
    </row>
    <row r="86" spans="2:16" hidden="1" outlineLevel="2" x14ac:dyDescent="0.25">
      <c r="B86" s="18"/>
      <c r="C86" s="61"/>
      <c r="D86" s="19" t="s">
        <v>158</v>
      </c>
      <c r="E86" s="19"/>
      <c r="F86" s="15" t="s">
        <v>159</v>
      </c>
      <c r="G86" s="289">
        <f t="shared" ca="1" si="12"/>
        <v>0</v>
      </c>
      <c r="H86" s="16" t="s">
        <v>20</v>
      </c>
      <c r="I86" s="289">
        <f t="shared" ca="1" si="5"/>
        <v>0</v>
      </c>
      <c r="J86" s="16" t="s">
        <v>20</v>
      </c>
      <c r="K86" s="289">
        <f t="shared" ca="1" si="9"/>
        <v>0</v>
      </c>
      <c r="L86" s="16" t="s">
        <v>20</v>
      </c>
      <c r="M86" s="289">
        <f t="shared" ca="1" si="10"/>
        <v>0</v>
      </c>
      <c r="N86" s="16" t="s">
        <v>20</v>
      </c>
      <c r="O86" s="289">
        <f t="shared" ca="1" si="11"/>
        <v>0</v>
      </c>
      <c r="P86" s="16" t="s">
        <v>20</v>
      </c>
    </row>
    <row r="87" spans="2:16" hidden="1" outlineLevel="2" x14ac:dyDescent="0.25">
      <c r="B87" s="18"/>
      <c r="C87" s="61"/>
      <c r="D87" s="19" t="s">
        <v>160</v>
      </c>
      <c r="E87" s="19"/>
      <c r="F87" s="15" t="s">
        <v>161</v>
      </c>
      <c r="G87" s="289">
        <f t="shared" ca="1" si="12"/>
        <v>0</v>
      </c>
      <c r="H87" s="16" t="s">
        <v>20</v>
      </c>
      <c r="I87" s="289">
        <f t="shared" ca="1" si="5"/>
        <v>0</v>
      </c>
      <c r="J87" s="16" t="s">
        <v>20</v>
      </c>
      <c r="K87" s="289">
        <f t="shared" ca="1" si="9"/>
        <v>0</v>
      </c>
      <c r="L87" s="16" t="s">
        <v>20</v>
      </c>
      <c r="M87" s="289">
        <f t="shared" ca="1" si="10"/>
        <v>0</v>
      </c>
      <c r="N87" s="16" t="s">
        <v>20</v>
      </c>
      <c r="O87" s="289">
        <f t="shared" ca="1" si="11"/>
        <v>0</v>
      </c>
      <c r="P87" s="16" t="s">
        <v>20</v>
      </c>
    </row>
    <row r="88" spans="2:16" hidden="1" outlineLevel="2" x14ac:dyDescent="0.25">
      <c r="B88" s="18"/>
      <c r="C88" s="61"/>
      <c r="D88" s="61" t="s">
        <v>162</v>
      </c>
      <c r="E88" s="61"/>
      <c r="F88" s="15" t="s">
        <v>163</v>
      </c>
      <c r="G88" s="289">
        <f t="shared" ca="1" si="12"/>
        <v>0</v>
      </c>
      <c r="H88" s="16" t="s">
        <v>20</v>
      </c>
      <c r="I88" s="289">
        <f t="shared" ca="1" si="5"/>
        <v>0</v>
      </c>
      <c r="J88" s="16" t="s">
        <v>20</v>
      </c>
      <c r="K88" s="289">
        <f t="shared" ca="1" si="9"/>
        <v>0</v>
      </c>
      <c r="L88" s="16" t="s">
        <v>20</v>
      </c>
      <c r="M88" s="289">
        <f t="shared" ca="1" si="10"/>
        <v>0</v>
      </c>
      <c r="N88" s="16" t="s">
        <v>20</v>
      </c>
      <c r="O88" s="289">
        <f t="shared" ca="1" si="11"/>
        <v>0</v>
      </c>
      <c r="P88" s="16" t="s">
        <v>20</v>
      </c>
    </row>
    <row r="89" spans="2:16" ht="15" hidden="1" customHeight="1" outlineLevel="1" collapsed="1" x14ac:dyDescent="0.25">
      <c r="B89" s="18"/>
      <c r="C89" s="19" t="s">
        <v>164</v>
      </c>
      <c r="D89" s="22"/>
      <c r="E89" s="61"/>
      <c r="F89" s="15" t="s">
        <v>165</v>
      </c>
      <c r="G89" s="289">
        <f t="shared" ca="1" si="12"/>
        <v>0</v>
      </c>
      <c r="H89" s="16" t="s">
        <v>20</v>
      </c>
      <c r="I89" s="289">
        <f t="shared" ca="1" si="5"/>
        <v>0</v>
      </c>
      <c r="J89" s="16" t="s">
        <v>20</v>
      </c>
      <c r="K89" s="289">
        <f t="shared" ca="1" si="9"/>
        <v>0</v>
      </c>
      <c r="L89" s="16" t="s">
        <v>20</v>
      </c>
      <c r="M89" s="289">
        <f t="shared" ca="1" si="10"/>
        <v>0</v>
      </c>
      <c r="N89" s="16" t="s">
        <v>20</v>
      </c>
      <c r="O89" s="289">
        <f t="shared" ca="1" si="11"/>
        <v>0</v>
      </c>
      <c r="P89" s="16" t="s">
        <v>20</v>
      </c>
    </row>
    <row r="90" spans="2:16" hidden="1" outlineLevel="1" x14ac:dyDescent="0.25">
      <c r="B90" s="18"/>
      <c r="C90" s="61"/>
      <c r="D90" s="19" t="s">
        <v>166</v>
      </c>
      <c r="E90" s="19"/>
      <c r="F90" s="15" t="s">
        <v>167</v>
      </c>
      <c r="G90" s="289">
        <f t="shared" ca="1" si="12"/>
        <v>0</v>
      </c>
      <c r="H90" s="16" t="s">
        <v>20</v>
      </c>
      <c r="I90" s="289">
        <f t="shared" ca="1" si="5"/>
        <v>0</v>
      </c>
      <c r="J90" s="16" t="s">
        <v>20</v>
      </c>
      <c r="K90" s="289">
        <f t="shared" ca="1" si="9"/>
        <v>0</v>
      </c>
      <c r="L90" s="16" t="s">
        <v>20</v>
      </c>
      <c r="M90" s="289">
        <f t="shared" ca="1" si="10"/>
        <v>0</v>
      </c>
      <c r="N90" s="16" t="s">
        <v>20</v>
      </c>
      <c r="O90" s="289">
        <f t="shared" ca="1" si="11"/>
        <v>0</v>
      </c>
      <c r="P90" s="16" t="s">
        <v>20</v>
      </c>
    </row>
    <row r="91" spans="2:16" hidden="1" outlineLevel="1" x14ac:dyDescent="0.25">
      <c r="B91" s="18"/>
      <c r="C91" s="61"/>
      <c r="D91" s="19" t="s">
        <v>168</v>
      </c>
      <c r="E91" s="19"/>
      <c r="F91" s="15" t="s">
        <v>169</v>
      </c>
      <c r="G91" s="289">
        <f t="shared" ca="1" si="12"/>
        <v>0</v>
      </c>
      <c r="H91" s="16" t="s">
        <v>20</v>
      </c>
      <c r="I91" s="289">
        <f t="shared" ca="1" si="5"/>
        <v>0</v>
      </c>
      <c r="J91" s="16" t="s">
        <v>20</v>
      </c>
      <c r="K91" s="289">
        <f t="shared" ca="1" si="9"/>
        <v>0</v>
      </c>
      <c r="L91" s="16" t="s">
        <v>20</v>
      </c>
      <c r="M91" s="289">
        <f t="shared" ca="1" si="10"/>
        <v>0</v>
      </c>
      <c r="N91" s="16" t="s">
        <v>20</v>
      </c>
      <c r="O91" s="289">
        <f t="shared" ca="1" si="11"/>
        <v>0</v>
      </c>
      <c r="P91" s="16" t="s">
        <v>20</v>
      </c>
    </row>
    <row r="92" spans="2:16" hidden="1" outlineLevel="1" x14ac:dyDescent="0.25">
      <c r="B92" s="18"/>
      <c r="C92" s="61"/>
      <c r="D92" s="19" t="s">
        <v>170</v>
      </c>
      <c r="E92" s="19"/>
      <c r="F92" s="15" t="s">
        <v>171</v>
      </c>
      <c r="G92" s="289">
        <f t="shared" ca="1" si="12"/>
        <v>0</v>
      </c>
      <c r="H92" s="16" t="s">
        <v>20</v>
      </c>
      <c r="I92" s="289">
        <f t="shared" ca="1" si="5"/>
        <v>0</v>
      </c>
      <c r="J92" s="16" t="s">
        <v>20</v>
      </c>
      <c r="K92" s="289">
        <f t="shared" ca="1" si="9"/>
        <v>0</v>
      </c>
      <c r="L92" s="16" t="s">
        <v>20</v>
      </c>
      <c r="M92" s="289">
        <f t="shared" ca="1" si="10"/>
        <v>0</v>
      </c>
      <c r="N92" s="16" t="s">
        <v>20</v>
      </c>
      <c r="O92" s="289">
        <f t="shared" ca="1" si="11"/>
        <v>0</v>
      </c>
      <c r="P92" s="16" t="s">
        <v>20</v>
      </c>
    </row>
    <row r="93" spans="2:16" hidden="1" outlineLevel="1" x14ac:dyDescent="0.25">
      <c r="B93" s="18"/>
      <c r="C93" s="61"/>
      <c r="D93" s="70" t="s">
        <v>172</v>
      </c>
      <c r="E93" s="70"/>
      <c r="F93" s="15" t="s">
        <v>173</v>
      </c>
      <c r="G93" s="289">
        <f t="shared" ca="1" si="12"/>
        <v>0</v>
      </c>
      <c r="H93" s="27" t="s">
        <v>20</v>
      </c>
      <c r="I93" s="289">
        <f t="shared" ref="I93:I156" ca="1" si="13">SUMIF($F$260:$I$607,F93,$I$260:$I$607)</f>
        <v>0</v>
      </c>
      <c r="J93" s="27" t="s">
        <v>20</v>
      </c>
      <c r="K93" s="289">
        <f t="shared" ca="1" si="9"/>
        <v>0</v>
      </c>
      <c r="L93" s="27" t="s">
        <v>20</v>
      </c>
      <c r="M93" s="289">
        <f t="shared" ca="1" si="10"/>
        <v>0</v>
      </c>
      <c r="N93" s="27" t="s">
        <v>20</v>
      </c>
      <c r="O93" s="289">
        <f t="shared" ca="1" si="11"/>
        <v>0</v>
      </c>
      <c r="P93" s="27" t="s">
        <v>20</v>
      </c>
    </row>
    <row r="94" spans="2:16" ht="42.75" hidden="1" customHeight="1" collapsed="1" x14ac:dyDescent="0.25">
      <c r="B94" s="1516" t="s">
        <v>488</v>
      </c>
      <c r="C94" s="1517"/>
      <c r="D94" s="1517"/>
      <c r="E94" s="1518"/>
      <c r="F94" s="41" t="s">
        <v>175</v>
      </c>
      <c r="G94" s="289">
        <f t="shared" ca="1" si="12"/>
        <v>0</v>
      </c>
      <c r="H94" s="16" t="s">
        <v>20</v>
      </c>
      <c r="I94" s="289">
        <f t="shared" ca="1" si="13"/>
        <v>0</v>
      </c>
      <c r="J94" s="16" t="s">
        <v>20</v>
      </c>
      <c r="K94" s="289">
        <f t="shared" ca="1" si="9"/>
        <v>0</v>
      </c>
      <c r="L94" s="16" t="s">
        <v>20</v>
      </c>
      <c r="M94" s="289">
        <f t="shared" ca="1" si="10"/>
        <v>0</v>
      </c>
      <c r="N94" s="16" t="s">
        <v>20</v>
      </c>
      <c r="O94" s="289">
        <f t="shared" ca="1" si="11"/>
        <v>0</v>
      </c>
      <c r="P94" s="16" t="s">
        <v>20</v>
      </c>
    </row>
    <row r="95" spans="2:16" ht="30.75" hidden="1" customHeight="1" outlineLevel="1" x14ac:dyDescent="0.25">
      <c r="B95" s="42"/>
      <c r="C95" s="19" t="s">
        <v>176</v>
      </c>
      <c r="D95" s="22"/>
      <c r="E95" s="61"/>
      <c r="F95" s="35" t="s">
        <v>177</v>
      </c>
      <c r="G95" s="289">
        <f t="shared" ca="1" si="12"/>
        <v>0</v>
      </c>
      <c r="H95" s="27" t="s">
        <v>20</v>
      </c>
      <c r="I95" s="289">
        <f t="shared" ca="1" si="13"/>
        <v>0</v>
      </c>
      <c r="J95" s="27" t="s">
        <v>20</v>
      </c>
      <c r="K95" s="289">
        <f t="shared" ca="1" si="9"/>
        <v>0</v>
      </c>
      <c r="L95" s="27" t="s">
        <v>20</v>
      </c>
      <c r="M95" s="289">
        <f t="shared" ca="1" si="10"/>
        <v>0</v>
      </c>
      <c r="N95" s="27" t="s">
        <v>20</v>
      </c>
      <c r="O95" s="289">
        <f t="shared" ca="1" si="11"/>
        <v>0</v>
      </c>
      <c r="P95" s="27" t="s">
        <v>20</v>
      </c>
    </row>
    <row r="96" spans="2:16" hidden="1" outlineLevel="2" x14ac:dyDescent="0.25">
      <c r="B96" s="42"/>
      <c r="C96" s="61"/>
      <c r="D96" s="19" t="s">
        <v>178</v>
      </c>
      <c r="E96" s="19"/>
      <c r="F96" s="35" t="s">
        <v>179</v>
      </c>
      <c r="G96" s="43">
        <f t="shared" si="12"/>
        <v>0</v>
      </c>
      <c r="H96" s="14" t="s">
        <v>43</v>
      </c>
      <c r="I96" s="43" t="s">
        <v>43</v>
      </c>
      <c r="J96" s="14" t="s">
        <v>43</v>
      </c>
      <c r="K96" s="43" t="s">
        <v>43</v>
      </c>
      <c r="L96" s="14" t="s">
        <v>43</v>
      </c>
      <c r="M96" s="43" t="s">
        <v>43</v>
      </c>
      <c r="N96" s="14" t="s">
        <v>43</v>
      </c>
      <c r="O96" s="43" t="s">
        <v>43</v>
      </c>
      <c r="P96" s="14" t="s">
        <v>43</v>
      </c>
    </row>
    <row r="97" spans="2:16" hidden="1" outlineLevel="2" x14ac:dyDescent="0.25">
      <c r="B97" s="42"/>
      <c r="C97" s="61"/>
      <c r="D97" s="19" t="s">
        <v>180</v>
      </c>
      <c r="E97" s="19"/>
      <c r="F97" s="35" t="s">
        <v>181</v>
      </c>
      <c r="G97" s="43">
        <f t="shared" si="12"/>
        <v>0</v>
      </c>
      <c r="H97" s="43" t="s">
        <v>43</v>
      </c>
      <c r="I97" s="43" t="s">
        <v>43</v>
      </c>
      <c r="J97" s="43" t="s">
        <v>43</v>
      </c>
      <c r="K97" s="43" t="s">
        <v>43</v>
      </c>
      <c r="L97" s="43" t="s">
        <v>43</v>
      </c>
      <c r="M97" s="43" t="s">
        <v>43</v>
      </c>
      <c r="N97" s="43" t="s">
        <v>43</v>
      </c>
      <c r="O97" s="43" t="s">
        <v>43</v>
      </c>
      <c r="P97" s="43" t="s">
        <v>43</v>
      </c>
    </row>
    <row r="98" spans="2:16" hidden="1" outlineLevel="2" x14ac:dyDescent="0.25">
      <c r="B98" s="42"/>
      <c r="C98" s="61"/>
      <c r="D98" s="19" t="s">
        <v>182</v>
      </c>
      <c r="E98" s="19"/>
      <c r="F98" s="35" t="s">
        <v>183</v>
      </c>
      <c r="G98" s="43">
        <f t="shared" si="12"/>
        <v>0</v>
      </c>
      <c r="H98" s="43" t="s">
        <v>43</v>
      </c>
      <c r="I98" s="43" t="s">
        <v>43</v>
      </c>
      <c r="J98" s="43" t="s">
        <v>43</v>
      </c>
      <c r="K98" s="43" t="s">
        <v>43</v>
      </c>
      <c r="L98" s="43" t="s">
        <v>43</v>
      </c>
      <c r="M98" s="43" t="s">
        <v>43</v>
      </c>
      <c r="N98" s="43" t="s">
        <v>43</v>
      </c>
      <c r="O98" s="43" t="s">
        <v>43</v>
      </c>
      <c r="P98" s="43" t="s">
        <v>43</v>
      </c>
    </row>
    <row r="99" spans="2:16" ht="15" hidden="1" customHeight="1" outlineLevel="1" x14ac:dyDescent="0.25">
      <c r="B99" s="42"/>
      <c r="C99" s="19" t="s">
        <v>184</v>
      </c>
      <c r="D99" s="22"/>
      <c r="E99" s="61"/>
      <c r="F99" s="35" t="s">
        <v>185</v>
      </c>
      <c r="G99" s="289">
        <f t="shared" ca="1" si="12"/>
        <v>0</v>
      </c>
      <c r="H99" s="27" t="s">
        <v>20</v>
      </c>
      <c r="I99" s="289">
        <f t="shared" ca="1" si="13"/>
        <v>0</v>
      </c>
      <c r="J99" s="27" t="s">
        <v>20</v>
      </c>
      <c r="K99" s="289">
        <f ca="1">SUMIF($F$260:$K$607,F99,$K$260:$K$607)</f>
        <v>0</v>
      </c>
      <c r="L99" s="27" t="s">
        <v>20</v>
      </c>
      <c r="M99" s="289">
        <f ca="1">SUMIF($F$260:$M$607,F99,$M$260:$M$607)</f>
        <v>0</v>
      </c>
      <c r="N99" s="27" t="s">
        <v>20</v>
      </c>
      <c r="O99" s="289">
        <f ca="1">SUMIF($F$260:$O$607,F99,$O$260:$O$607)</f>
        <v>0</v>
      </c>
      <c r="P99" s="27" t="s">
        <v>20</v>
      </c>
    </row>
    <row r="100" spans="2:16" hidden="1" outlineLevel="2" x14ac:dyDescent="0.25">
      <c r="B100" s="42"/>
      <c r="C100" s="61"/>
      <c r="D100" s="19" t="s">
        <v>178</v>
      </c>
      <c r="E100" s="19"/>
      <c r="F100" s="35" t="s">
        <v>186</v>
      </c>
      <c r="G100" s="43">
        <f t="shared" si="12"/>
        <v>0</v>
      </c>
      <c r="H100" s="43" t="s">
        <v>43</v>
      </c>
      <c r="I100" s="43" t="s">
        <v>43</v>
      </c>
      <c r="J100" s="43" t="s">
        <v>43</v>
      </c>
      <c r="K100" s="43" t="s">
        <v>43</v>
      </c>
      <c r="L100" s="43" t="s">
        <v>43</v>
      </c>
      <c r="M100" s="43" t="s">
        <v>43</v>
      </c>
      <c r="N100" s="43" t="s">
        <v>43</v>
      </c>
      <c r="O100" s="43" t="s">
        <v>43</v>
      </c>
      <c r="P100" s="43" t="s">
        <v>43</v>
      </c>
    </row>
    <row r="101" spans="2:16" hidden="1" outlineLevel="2" x14ac:dyDescent="0.25">
      <c r="B101" s="42"/>
      <c r="C101" s="61"/>
      <c r="D101" s="19" t="s">
        <v>180</v>
      </c>
      <c r="E101" s="19"/>
      <c r="F101" s="35" t="s">
        <v>187</v>
      </c>
      <c r="G101" s="43">
        <f t="shared" si="12"/>
        <v>0</v>
      </c>
      <c r="H101" s="43" t="s">
        <v>43</v>
      </c>
      <c r="I101" s="43" t="s">
        <v>43</v>
      </c>
      <c r="J101" s="43" t="s">
        <v>43</v>
      </c>
      <c r="K101" s="43" t="s">
        <v>43</v>
      </c>
      <c r="L101" s="43" t="s">
        <v>43</v>
      </c>
      <c r="M101" s="43" t="s">
        <v>43</v>
      </c>
      <c r="N101" s="43" t="s">
        <v>43</v>
      </c>
      <c r="O101" s="43" t="s">
        <v>43</v>
      </c>
      <c r="P101" s="43" t="s">
        <v>43</v>
      </c>
    </row>
    <row r="102" spans="2:16" hidden="1" outlineLevel="2" x14ac:dyDescent="0.25">
      <c r="B102" s="42"/>
      <c r="C102" s="61"/>
      <c r="D102" s="19" t="s">
        <v>182</v>
      </c>
      <c r="E102" s="19"/>
      <c r="F102" s="35" t="s">
        <v>188</v>
      </c>
      <c r="G102" s="43">
        <f t="shared" si="12"/>
        <v>0</v>
      </c>
      <c r="H102" s="43" t="s">
        <v>43</v>
      </c>
      <c r="I102" s="43" t="s">
        <v>43</v>
      </c>
      <c r="J102" s="43" t="s">
        <v>43</v>
      </c>
      <c r="K102" s="43" t="s">
        <v>43</v>
      </c>
      <c r="L102" s="43" t="s">
        <v>43</v>
      </c>
      <c r="M102" s="43" t="s">
        <v>43</v>
      </c>
      <c r="N102" s="43" t="s">
        <v>43</v>
      </c>
      <c r="O102" s="43" t="s">
        <v>43</v>
      </c>
      <c r="P102" s="43" t="s">
        <v>43</v>
      </c>
    </row>
    <row r="103" spans="2:16" ht="15" hidden="1" customHeight="1" outlineLevel="1" x14ac:dyDescent="0.25">
      <c r="B103" s="42"/>
      <c r="C103" s="19" t="s">
        <v>189</v>
      </c>
      <c r="D103" s="22"/>
      <c r="E103" s="61"/>
      <c r="F103" s="35" t="s">
        <v>190</v>
      </c>
      <c r="G103" s="289">
        <f t="shared" ca="1" si="12"/>
        <v>0</v>
      </c>
      <c r="H103" s="27" t="s">
        <v>20</v>
      </c>
      <c r="I103" s="289">
        <f t="shared" ca="1" si="13"/>
        <v>0</v>
      </c>
      <c r="J103" s="27" t="s">
        <v>20</v>
      </c>
      <c r="K103" s="289">
        <f ca="1">SUMIF($F$260:$K$607,F103,$K$260:$K$607)</f>
        <v>0</v>
      </c>
      <c r="L103" s="27" t="s">
        <v>20</v>
      </c>
      <c r="M103" s="289">
        <f ca="1">SUMIF($F$260:$M$607,F103,$M$260:$M$607)</f>
        <v>0</v>
      </c>
      <c r="N103" s="27" t="s">
        <v>20</v>
      </c>
      <c r="O103" s="289">
        <f ca="1">SUMIF($F$260:$O$607,F103,$O$260:$O$607)</f>
        <v>0</v>
      </c>
      <c r="P103" s="27" t="s">
        <v>20</v>
      </c>
    </row>
    <row r="104" spans="2:16" hidden="1" outlineLevel="2" x14ac:dyDescent="0.25">
      <c r="B104" s="42"/>
      <c r="C104" s="61"/>
      <c r="D104" s="19" t="s">
        <v>178</v>
      </c>
      <c r="E104" s="19"/>
      <c r="F104" s="35" t="s">
        <v>191</v>
      </c>
      <c r="G104" s="43">
        <f t="shared" si="12"/>
        <v>0</v>
      </c>
      <c r="H104" s="43" t="s">
        <v>43</v>
      </c>
      <c r="I104" s="43" t="s">
        <v>43</v>
      </c>
      <c r="J104" s="43" t="s">
        <v>43</v>
      </c>
      <c r="K104" s="43" t="s">
        <v>43</v>
      </c>
      <c r="L104" s="43" t="s">
        <v>43</v>
      </c>
      <c r="M104" s="43" t="s">
        <v>43</v>
      </c>
      <c r="N104" s="43" t="s">
        <v>43</v>
      </c>
      <c r="O104" s="43" t="s">
        <v>43</v>
      </c>
      <c r="P104" s="43" t="s">
        <v>43</v>
      </c>
    </row>
    <row r="105" spans="2:16" hidden="1" outlineLevel="2" x14ac:dyDescent="0.25">
      <c r="B105" s="42"/>
      <c r="C105" s="61"/>
      <c r="D105" s="19" t="s">
        <v>180</v>
      </c>
      <c r="E105" s="19"/>
      <c r="F105" s="35" t="s">
        <v>192</v>
      </c>
      <c r="G105" s="43">
        <f t="shared" si="12"/>
        <v>0</v>
      </c>
      <c r="H105" s="43" t="s">
        <v>43</v>
      </c>
      <c r="I105" s="43" t="s">
        <v>43</v>
      </c>
      <c r="J105" s="43" t="s">
        <v>43</v>
      </c>
      <c r="K105" s="43" t="s">
        <v>43</v>
      </c>
      <c r="L105" s="43" t="s">
        <v>43</v>
      </c>
      <c r="M105" s="43" t="s">
        <v>43</v>
      </c>
      <c r="N105" s="43" t="s">
        <v>43</v>
      </c>
      <c r="O105" s="43" t="s">
        <v>43</v>
      </c>
      <c r="P105" s="43" t="s">
        <v>43</v>
      </c>
    </row>
    <row r="106" spans="2:16" hidden="1" outlineLevel="2" x14ac:dyDescent="0.25">
      <c r="B106" s="42"/>
      <c r="C106" s="61"/>
      <c r="D106" s="19" t="s">
        <v>182</v>
      </c>
      <c r="E106" s="19"/>
      <c r="F106" s="35" t="s">
        <v>193</v>
      </c>
      <c r="G106" s="43">
        <f t="shared" si="12"/>
        <v>0</v>
      </c>
      <c r="H106" s="43" t="s">
        <v>43</v>
      </c>
      <c r="I106" s="43" t="s">
        <v>43</v>
      </c>
      <c r="J106" s="43" t="s">
        <v>43</v>
      </c>
      <c r="K106" s="43" t="s">
        <v>43</v>
      </c>
      <c r="L106" s="43" t="s">
        <v>43</v>
      </c>
      <c r="M106" s="43" t="s">
        <v>43</v>
      </c>
      <c r="N106" s="43" t="s">
        <v>43</v>
      </c>
      <c r="O106" s="43" t="s">
        <v>43</v>
      </c>
      <c r="P106" s="43" t="s">
        <v>43</v>
      </c>
    </row>
    <row r="107" spans="2:16" ht="15" hidden="1" customHeight="1" outlineLevel="1" x14ac:dyDescent="0.25">
      <c r="B107" s="42"/>
      <c r="C107" s="19" t="s">
        <v>194</v>
      </c>
      <c r="D107" s="22"/>
      <c r="E107" s="61"/>
      <c r="F107" s="35" t="s">
        <v>195</v>
      </c>
      <c r="G107" s="289">
        <f t="shared" ca="1" si="12"/>
        <v>0</v>
      </c>
      <c r="H107" s="27" t="s">
        <v>20</v>
      </c>
      <c r="I107" s="289">
        <f t="shared" ca="1" si="13"/>
        <v>0</v>
      </c>
      <c r="J107" s="27" t="s">
        <v>20</v>
      </c>
      <c r="K107" s="289">
        <f ca="1">SUMIF($F$260:$K$607,F107,$K$260:$K$607)</f>
        <v>0</v>
      </c>
      <c r="L107" s="27" t="s">
        <v>20</v>
      </c>
      <c r="M107" s="289">
        <f ca="1">SUMIF($F$260:$M$607,F107,$M$260:$M$607)</f>
        <v>0</v>
      </c>
      <c r="N107" s="27" t="s">
        <v>20</v>
      </c>
      <c r="O107" s="289">
        <f ca="1">SUMIF($F$260:$O$607,F107,$O$260:$O$607)</f>
        <v>0</v>
      </c>
      <c r="P107" s="27" t="s">
        <v>20</v>
      </c>
    </row>
    <row r="108" spans="2:16" hidden="1" outlineLevel="2" x14ac:dyDescent="0.25">
      <c r="B108" s="42"/>
      <c r="C108" s="61"/>
      <c r="D108" s="19" t="s">
        <v>178</v>
      </c>
      <c r="E108" s="19"/>
      <c r="F108" s="35" t="s">
        <v>196</v>
      </c>
      <c r="G108" s="43">
        <f t="shared" si="12"/>
        <v>0</v>
      </c>
      <c r="H108" s="43" t="s">
        <v>43</v>
      </c>
      <c r="I108" s="43" t="s">
        <v>43</v>
      </c>
      <c r="J108" s="43" t="s">
        <v>43</v>
      </c>
      <c r="K108" s="43" t="s">
        <v>43</v>
      </c>
      <c r="L108" s="43" t="s">
        <v>43</v>
      </c>
      <c r="M108" s="43" t="s">
        <v>43</v>
      </c>
      <c r="N108" s="43" t="s">
        <v>43</v>
      </c>
      <c r="O108" s="43" t="s">
        <v>43</v>
      </c>
      <c r="P108" s="43" t="s">
        <v>43</v>
      </c>
    </row>
    <row r="109" spans="2:16" hidden="1" outlineLevel="2" x14ac:dyDescent="0.25">
      <c r="B109" s="42"/>
      <c r="C109" s="61"/>
      <c r="D109" s="19" t="s">
        <v>180</v>
      </c>
      <c r="E109" s="19"/>
      <c r="F109" s="35" t="s">
        <v>197</v>
      </c>
      <c r="G109" s="43">
        <f t="shared" si="12"/>
        <v>0</v>
      </c>
      <c r="H109" s="43" t="s">
        <v>43</v>
      </c>
      <c r="I109" s="43" t="s">
        <v>43</v>
      </c>
      <c r="J109" s="43" t="s">
        <v>43</v>
      </c>
      <c r="K109" s="43" t="s">
        <v>43</v>
      </c>
      <c r="L109" s="43" t="s">
        <v>43</v>
      </c>
      <c r="M109" s="43" t="s">
        <v>43</v>
      </c>
      <c r="N109" s="43" t="s">
        <v>43</v>
      </c>
      <c r="O109" s="43" t="s">
        <v>43</v>
      </c>
      <c r="P109" s="43" t="s">
        <v>43</v>
      </c>
    </row>
    <row r="110" spans="2:16" hidden="1" outlineLevel="2" x14ac:dyDescent="0.25">
      <c r="B110" s="42"/>
      <c r="C110" s="61"/>
      <c r="D110" s="19" t="s">
        <v>182</v>
      </c>
      <c r="E110" s="19"/>
      <c r="F110" s="35" t="s">
        <v>198</v>
      </c>
      <c r="G110" s="43">
        <f t="shared" si="12"/>
        <v>0</v>
      </c>
      <c r="H110" s="43" t="s">
        <v>43</v>
      </c>
      <c r="I110" s="43" t="s">
        <v>43</v>
      </c>
      <c r="J110" s="43" t="s">
        <v>43</v>
      </c>
      <c r="K110" s="43" t="s">
        <v>43</v>
      </c>
      <c r="L110" s="43" t="s">
        <v>43</v>
      </c>
      <c r="M110" s="43" t="s">
        <v>43</v>
      </c>
      <c r="N110" s="43" t="s">
        <v>43</v>
      </c>
      <c r="O110" s="43" t="s">
        <v>43</v>
      </c>
      <c r="P110" s="43" t="s">
        <v>43</v>
      </c>
    </row>
    <row r="111" spans="2:16" ht="15" hidden="1" customHeight="1" outlineLevel="1" x14ac:dyDescent="0.25">
      <c r="B111" s="42"/>
      <c r="C111" s="19" t="s">
        <v>199</v>
      </c>
      <c r="D111" s="22"/>
      <c r="E111" s="61"/>
      <c r="F111" s="35" t="s">
        <v>200</v>
      </c>
      <c r="G111" s="289">
        <f t="shared" ca="1" si="12"/>
        <v>0</v>
      </c>
      <c r="H111" s="27" t="s">
        <v>20</v>
      </c>
      <c r="I111" s="289">
        <f t="shared" ca="1" si="13"/>
        <v>0</v>
      </c>
      <c r="J111" s="27" t="s">
        <v>20</v>
      </c>
      <c r="K111" s="289">
        <f ca="1">SUMIF($F$260:$K$607,F111,$K$260:$K$607)</f>
        <v>0</v>
      </c>
      <c r="L111" s="27" t="s">
        <v>20</v>
      </c>
      <c r="M111" s="289">
        <f ca="1">SUMIF($F$260:$M$607,F111,$M$260:$M$607)</f>
        <v>0</v>
      </c>
      <c r="N111" s="27" t="s">
        <v>20</v>
      </c>
      <c r="O111" s="289">
        <f ca="1">SUMIF($F$260:$O$607,F111,$O$260:$O$607)</f>
        <v>0</v>
      </c>
      <c r="P111" s="27" t="s">
        <v>20</v>
      </c>
    </row>
    <row r="112" spans="2:16" hidden="1" outlineLevel="2" x14ac:dyDescent="0.25">
      <c r="B112" s="42"/>
      <c r="C112" s="61"/>
      <c r="D112" s="19" t="s">
        <v>178</v>
      </c>
      <c r="E112" s="19"/>
      <c r="F112" s="35" t="s">
        <v>201</v>
      </c>
      <c r="G112" s="43">
        <f t="shared" si="12"/>
        <v>0</v>
      </c>
      <c r="H112" s="43" t="s">
        <v>43</v>
      </c>
      <c r="I112" s="43" t="s">
        <v>43</v>
      </c>
      <c r="J112" s="43" t="s">
        <v>43</v>
      </c>
      <c r="K112" s="43" t="s">
        <v>43</v>
      </c>
      <c r="L112" s="43" t="s">
        <v>43</v>
      </c>
      <c r="M112" s="43" t="s">
        <v>43</v>
      </c>
      <c r="N112" s="43" t="s">
        <v>43</v>
      </c>
      <c r="O112" s="43" t="s">
        <v>43</v>
      </c>
      <c r="P112" s="43" t="s">
        <v>43</v>
      </c>
    </row>
    <row r="113" spans="2:16" hidden="1" outlineLevel="2" x14ac:dyDescent="0.25">
      <c r="B113" s="42"/>
      <c r="C113" s="61"/>
      <c r="D113" s="19" t="s">
        <v>180</v>
      </c>
      <c r="E113" s="19"/>
      <c r="F113" s="35" t="s">
        <v>202</v>
      </c>
      <c r="G113" s="43">
        <f t="shared" si="12"/>
        <v>0</v>
      </c>
      <c r="H113" s="43" t="s">
        <v>43</v>
      </c>
      <c r="I113" s="43" t="s">
        <v>43</v>
      </c>
      <c r="J113" s="43" t="s">
        <v>43</v>
      </c>
      <c r="K113" s="43" t="s">
        <v>43</v>
      </c>
      <c r="L113" s="43" t="s">
        <v>43</v>
      </c>
      <c r="M113" s="43" t="s">
        <v>43</v>
      </c>
      <c r="N113" s="43" t="s">
        <v>43</v>
      </c>
      <c r="O113" s="43" t="s">
        <v>43</v>
      </c>
      <c r="P113" s="43" t="s">
        <v>43</v>
      </c>
    </row>
    <row r="114" spans="2:16" hidden="1" outlineLevel="2" x14ac:dyDescent="0.25">
      <c r="B114" s="42"/>
      <c r="C114" s="61"/>
      <c r="D114" s="19" t="s">
        <v>182</v>
      </c>
      <c r="E114" s="19"/>
      <c r="F114" s="35" t="s">
        <v>203</v>
      </c>
      <c r="G114" s="43">
        <f t="shared" si="12"/>
        <v>0</v>
      </c>
      <c r="H114" s="43" t="s">
        <v>43</v>
      </c>
      <c r="I114" s="43" t="s">
        <v>43</v>
      </c>
      <c r="J114" s="43" t="s">
        <v>43</v>
      </c>
      <c r="K114" s="43" t="s">
        <v>43</v>
      </c>
      <c r="L114" s="43" t="s">
        <v>43</v>
      </c>
      <c r="M114" s="43" t="s">
        <v>43</v>
      </c>
      <c r="N114" s="43" t="s">
        <v>43</v>
      </c>
      <c r="O114" s="43" t="s">
        <v>43</v>
      </c>
      <c r="P114" s="43" t="s">
        <v>43</v>
      </c>
    </row>
    <row r="115" spans="2:16" ht="15" hidden="1" customHeight="1" outlineLevel="1" x14ac:dyDescent="0.25">
      <c r="B115" s="42"/>
      <c r="C115" s="19" t="s">
        <v>204</v>
      </c>
      <c r="D115" s="22"/>
      <c r="E115" s="61"/>
      <c r="F115" s="35" t="s">
        <v>205</v>
      </c>
      <c r="G115" s="289">
        <f t="shared" ca="1" si="12"/>
        <v>0</v>
      </c>
      <c r="H115" s="27" t="s">
        <v>20</v>
      </c>
      <c r="I115" s="289">
        <f t="shared" ca="1" si="13"/>
        <v>0</v>
      </c>
      <c r="J115" s="27" t="s">
        <v>20</v>
      </c>
      <c r="K115" s="289">
        <f ca="1">SUMIF($F$260:$K$607,F115,$K$260:$K$607)</f>
        <v>0</v>
      </c>
      <c r="L115" s="27" t="s">
        <v>20</v>
      </c>
      <c r="M115" s="289">
        <f ca="1">SUMIF($F$260:$M$607,F115,$M$260:$M$607)</f>
        <v>0</v>
      </c>
      <c r="N115" s="27" t="s">
        <v>20</v>
      </c>
      <c r="O115" s="289">
        <f ca="1">SUMIF($F$260:$O$607,F115,$O$260:$O$607)</f>
        <v>0</v>
      </c>
      <c r="P115" s="27" t="s">
        <v>20</v>
      </c>
    </row>
    <row r="116" spans="2:16" hidden="1" outlineLevel="2" x14ac:dyDescent="0.25">
      <c r="B116" s="42"/>
      <c r="C116" s="61"/>
      <c r="D116" s="19" t="s">
        <v>178</v>
      </c>
      <c r="E116" s="19"/>
      <c r="F116" s="35" t="s">
        <v>206</v>
      </c>
      <c r="G116" s="43">
        <f t="shared" si="12"/>
        <v>0</v>
      </c>
      <c r="H116" s="43" t="s">
        <v>43</v>
      </c>
      <c r="I116" s="43" t="s">
        <v>43</v>
      </c>
      <c r="J116" s="43" t="s">
        <v>43</v>
      </c>
      <c r="K116" s="43" t="s">
        <v>43</v>
      </c>
      <c r="L116" s="43" t="s">
        <v>43</v>
      </c>
      <c r="M116" s="43" t="s">
        <v>43</v>
      </c>
      <c r="N116" s="43" t="s">
        <v>43</v>
      </c>
      <c r="O116" s="43" t="s">
        <v>43</v>
      </c>
      <c r="P116" s="43" t="s">
        <v>43</v>
      </c>
    </row>
    <row r="117" spans="2:16" hidden="1" outlineLevel="2" x14ac:dyDescent="0.25">
      <c r="B117" s="42"/>
      <c r="C117" s="61"/>
      <c r="D117" s="19" t="s">
        <v>180</v>
      </c>
      <c r="E117" s="19"/>
      <c r="F117" s="35" t="s">
        <v>207</v>
      </c>
      <c r="G117" s="43">
        <f t="shared" si="12"/>
        <v>0</v>
      </c>
      <c r="H117" s="43" t="s">
        <v>43</v>
      </c>
      <c r="I117" s="43" t="s">
        <v>43</v>
      </c>
      <c r="J117" s="43" t="s">
        <v>43</v>
      </c>
      <c r="K117" s="43" t="s">
        <v>43</v>
      </c>
      <c r="L117" s="43" t="s">
        <v>43</v>
      </c>
      <c r="M117" s="43" t="s">
        <v>43</v>
      </c>
      <c r="N117" s="43" t="s">
        <v>43</v>
      </c>
      <c r="O117" s="43" t="s">
        <v>43</v>
      </c>
      <c r="P117" s="43" t="s">
        <v>43</v>
      </c>
    </row>
    <row r="118" spans="2:16" hidden="1" outlineLevel="2" x14ac:dyDescent="0.25">
      <c r="B118" s="42"/>
      <c r="C118" s="61"/>
      <c r="D118" s="19" t="s">
        <v>182</v>
      </c>
      <c r="E118" s="19"/>
      <c r="F118" s="35" t="s">
        <v>208</v>
      </c>
      <c r="G118" s="43">
        <f t="shared" si="12"/>
        <v>0</v>
      </c>
      <c r="H118" s="43" t="s">
        <v>43</v>
      </c>
      <c r="I118" s="43" t="s">
        <v>43</v>
      </c>
      <c r="J118" s="43" t="s">
        <v>43</v>
      </c>
      <c r="K118" s="43" t="s">
        <v>43</v>
      </c>
      <c r="L118" s="43" t="s">
        <v>43</v>
      </c>
      <c r="M118" s="43" t="s">
        <v>43</v>
      </c>
      <c r="N118" s="43" t="s">
        <v>43</v>
      </c>
      <c r="O118" s="43" t="s">
        <v>43</v>
      </c>
      <c r="P118" s="43" t="s">
        <v>43</v>
      </c>
    </row>
    <row r="119" spans="2:16" ht="15" hidden="1" customHeight="1" outlineLevel="1" x14ac:dyDescent="0.25">
      <c r="B119" s="42"/>
      <c r="C119" s="19" t="s">
        <v>209</v>
      </c>
      <c r="D119" s="22"/>
      <c r="E119" s="61"/>
      <c r="F119" s="35" t="s">
        <v>210</v>
      </c>
      <c r="G119" s="289">
        <f t="shared" ca="1" si="12"/>
        <v>0</v>
      </c>
      <c r="H119" s="27" t="s">
        <v>20</v>
      </c>
      <c r="I119" s="289">
        <f t="shared" ca="1" si="13"/>
        <v>0</v>
      </c>
      <c r="J119" s="27" t="s">
        <v>20</v>
      </c>
      <c r="K119" s="289">
        <f ca="1">SUMIF($F$260:$K$607,F119,$K$260:$K$607)</f>
        <v>0</v>
      </c>
      <c r="L119" s="27" t="s">
        <v>20</v>
      </c>
      <c r="M119" s="289">
        <f ca="1">SUMIF($F$260:$M$607,F119,$M$260:$M$607)</f>
        <v>0</v>
      </c>
      <c r="N119" s="27" t="s">
        <v>20</v>
      </c>
      <c r="O119" s="289">
        <f ca="1">SUMIF($F$260:$O$607,F119,$O$260:$O$607)</f>
        <v>0</v>
      </c>
      <c r="P119" s="27" t="s">
        <v>20</v>
      </c>
    </row>
    <row r="120" spans="2:16" hidden="1" outlineLevel="2" x14ac:dyDescent="0.25">
      <c r="B120" s="42"/>
      <c r="C120" s="61"/>
      <c r="D120" s="19" t="s">
        <v>178</v>
      </c>
      <c r="E120" s="19"/>
      <c r="F120" s="35" t="s">
        <v>211</v>
      </c>
      <c r="G120" s="43">
        <f t="shared" si="12"/>
        <v>0</v>
      </c>
      <c r="H120" s="43" t="s">
        <v>43</v>
      </c>
      <c r="I120" s="43" t="s">
        <v>43</v>
      </c>
      <c r="J120" s="43" t="s">
        <v>43</v>
      </c>
      <c r="K120" s="43" t="s">
        <v>43</v>
      </c>
      <c r="L120" s="43" t="s">
        <v>43</v>
      </c>
      <c r="M120" s="43" t="s">
        <v>43</v>
      </c>
      <c r="N120" s="43" t="s">
        <v>43</v>
      </c>
      <c r="O120" s="43" t="s">
        <v>43</v>
      </c>
      <c r="P120" s="43" t="s">
        <v>43</v>
      </c>
    </row>
    <row r="121" spans="2:16" hidden="1" outlineLevel="2" x14ac:dyDescent="0.25">
      <c r="B121" s="42"/>
      <c r="C121" s="61"/>
      <c r="D121" s="19" t="s">
        <v>180</v>
      </c>
      <c r="E121" s="19"/>
      <c r="F121" s="35" t="s">
        <v>212</v>
      </c>
      <c r="G121" s="43">
        <f t="shared" si="12"/>
        <v>0</v>
      </c>
      <c r="H121" s="43" t="s">
        <v>43</v>
      </c>
      <c r="I121" s="43" t="s">
        <v>43</v>
      </c>
      <c r="J121" s="43" t="s">
        <v>43</v>
      </c>
      <c r="K121" s="43" t="s">
        <v>43</v>
      </c>
      <c r="L121" s="43" t="s">
        <v>43</v>
      </c>
      <c r="M121" s="43" t="s">
        <v>43</v>
      </c>
      <c r="N121" s="43" t="s">
        <v>43</v>
      </c>
      <c r="O121" s="43" t="s">
        <v>43</v>
      </c>
      <c r="P121" s="43" t="s">
        <v>43</v>
      </c>
    </row>
    <row r="122" spans="2:16" hidden="1" outlineLevel="2" x14ac:dyDescent="0.25">
      <c r="B122" s="42"/>
      <c r="C122" s="61"/>
      <c r="D122" s="19" t="s">
        <v>182</v>
      </c>
      <c r="E122" s="19"/>
      <c r="F122" s="35" t="s">
        <v>213</v>
      </c>
      <c r="G122" s="43">
        <f t="shared" si="12"/>
        <v>0</v>
      </c>
      <c r="H122" s="43" t="s">
        <v>43</v>
      </c>
      <c r="I122" s="43" t="s">
        <v>43</v>
      </c>
      <c r="J122" s="43" t="s">
        <v>43</v>
      </c>
      <c r="K122" s="43" t="s">
        <v>43</v>
      </c>
      <c r="L122" s="43" t="s">
        <v>43</v>
      </c>
      <c r="M122" s="43" t="s">
        <v>43</v>
      </c>
      <c r="N122" s="43" t="s">
        <v>43</v>
      </c>
      <c r="O122" s="43" t="s">
        <v>43</v>
      </c>
      <c r="P122" s="43" t="s">
        <v>43</v>
      </c>
    </row>
    <row r="123" spans="2:16" ht="15" hidden="1" customHeight="1" outlineLevel="1" x14ac:dyDescent="0.25">
      <c r="B123" s="42"/>
      <c r="C123" s="19" t="s">
        <v>214</v>
      </c>
      <c r="D123" s="22"/>
      <c r="E123" s="61"/>
      <c r="F123" s="35" t="s">
        <v>215</v>
      </c>
      <c r="G123" s="289">
        <f t="shared" ca="1" si="12"/>
        <v>0</v>
      </c>
      <c r="H123" s="27" t="s">
        <v>20</v>
      </c>
      <c r="I123" s="289">
        <f t="shared" ca="1" si="13"/>
        <v>0</v>
      </c>
      <c r="J123" s="27" t="s">
        <v>20</v>
      </c>
      <c r="K123" s="289">
        <f ca="1">SUMIF($F$260:$K$607,F123,$K$260:$K$607)</f>
        <v>0</v>
      </c>
      <c r="L123" s="27" t="s">
        <v>20</v>
      </c>
      <c r="M123" s="289">
        <f ca="1">SUMIF($F$260:$M$607,F123,$M$260:$M$607)</f>
        <v>0</v>
      </c>
      <c r="N123" s="27" t="s">
        <v>20</v>
      </c>
      <c r="O123" s="289">
        <f ca="1">SUMIF($F$260:$O$607,F123,$O$260:$O$607)</f>
        <v>0</v>
      </c>
      <c r="P123" s="27" t="s">
        <v>20</v>
      </c>
    </row>
    <row r="124" spans="2:16" hidden="1" outlineLevel="2" x14ac:dyDescent="0.25">
      <c r="B124" s="42"/>
      <c r="C124" s="61"/>
      <c r="D124" s="19" t="s">
        <v>178</v>
      </c>
      <c r="E124" s="19"/>
      <c r="F124" s="35" t="s">
        <v>216</v>
      </c>
      <c r="G124" s="43">
        <f t="shared" si="12"/>
        <v>0</v>
      </c>
      <c r="H124" s="43" t="s">
        <v>43</v>
      </c>
      <c r="I124" s="43" t="s">
        <v>43</v>
      </c>
      <c r="J124" s="43" t="s">
        <v>43</v>
      </c>
      <c r="K124" s="43" t="s">
        <v>43</v>
      </c>
      <c r="L124" s="43" t="s">
        <v>43</v>
      </c>
      <c r="M124" s="43" t="s">
        <v>43</v>
      </c>
      <c r="N124" s="43" t="s">
        <v>43</v>
      </c>
      <c r="O124" s="43" t="s">
        <v>43</v>
      </c>
      <c r="P124" s="43" t="s">
        <v>43</v>
      </c>
    </row>
    <row r="125" spans="2:16" hidden="1" outlineLevel="2" x14ac:dyDescent="0.25">
      <c r="B125" s="42"/>
      <c r="C125" s="61"/>
      <c r="D125" s="19" t="s">
        <v>180</v>
      </c>
      <c r="E125" s="19"/>
      <c r="F125" s="35" t="s">
        <v>217</v>
      </c>
      <c r="G125" s="43">
        <f t="shared" si="12"/>
        <v>0</v>
      </c>
      <c r="H125" s="43" t="s">
        <v>43</v>
      </c>
      <c r="I125" s="43" t="s">
        <v>43</v>
      </c>
      <c r="J125" s="43" t="s">
        <v>43</v>
      </c>
      <c r="K125" s="43" t="s">
        <v>43</v>
      </c>
      <c r="L125" s="43" t="s">
        <v>43</v>
      </c>
      <c r="M125" s="43" t="s">
        <v>43</v>
      </c>
      <c r="N125" s="43" t="s">
        <v>43</v>
      </c>
      <c r="O125" s="43" t="s">
        <v>43</v>
      </c>
      <c r="P125" s="43" t="s">
        <v>43</v>
      </c>
    </row>
    <row r="126" spans="2:16" hidden="1" outlineLevel="2" x14ac:dyDescent="0.25">
      <c r="B126" s="42"/>
      <c r="C126" s="61"/>
      <c r="D126" s="19" t="s">
        <v>182</v>
      </c>
      <c r="E126" s="19"/>
      <c r="F126" s="35" t="s">
        <v>218</v>
      </c>
      <c r="G126" s="43">
        <f t="shared" si="12"/>
        <v>0</v>
      </c>
      <c r="H126" s="43" t="s">
        <v>43</v>
      </c>
      <c r="I126" s="43" t="s">
        <v>43</v>
      </c>
      <c r="J126" s="43" t="s">
        <v>43</v>
      </c>
      <c r="K126" s="43" t="s">
        <v>43</v>
      </c>
      <c r="L126" s="43" t="s">
        <v>43</v>
      </c>
      <c r="M126" s="43" t="s">
        <v>43</v>
      </c>
      <c r="N126" s="43" t="s">
        <v>43</v>
      </c>
      <c r="O126" s="43" t="s">
        <v>43</v>
      </c>
      <c r="P126" s="43" t="s">
        <v>43</v>
      </c>
    </row>
    <row r="127" spans="2:16" ht="15" hidden="1" customHeight="1" outlineLevel="1" x14ac:dyDescent="0.25">
      <c r="B127" s="42"/>
      <c r="C127" s="19" t="s">
        <v>219</v>
      </c>
      <c r="D127" s="22"/>
      <c r="E127" s="61"/>
      <c r="F127" s="35" t="s">
        <v>220</v>
      </c>
      <c r="G127" s="289">
        <f t="shared" ca="1" si="12"/>
        <v>0</v>
      </c>
      <c r="H127" s="27" t="s">
        <v>20</v>
      </c>
      <c r="I127" s="289">
        <f t="shared" ca="1" si="13"/>
        <v>0</v>
      </c>
      <c r="J127" s="27" t="s">
        <v>20</v>
      </c>
      <c r="K127" s="289">
        <f ca="1">SUMIF($F$260:$K$607,F127,$K$260:$K$607)</f>
        <v>0</v>
      </c>
      <c r="L127" s="27" t="s">
        <v>20</v>
      </c>
      <c r="M127" s="289">
        <f ca="1">SUMIF($F$260:$M$607,F127,$M$260:$M$607)</f>
        <v>0</v>
      </c>
      <c r="N127" s="27" t="s">
        <v>20</v>
      </c>
      <c r="O127" s="289">
        <f ca="1">SUMIF($F$260:$O$607,F127,$O$260:$O$607)</f>
        <v>0</v>
      </c>
      <c r="P127" s="27" t="s">
        <v>20</v>
      </c>
    </row>
    <row r="128" spans="2:16" hidden="1" outlineLevel="2" x14ac:dyDescent="0.25">
      <c r="B128" s="42"/>
      <c r="C128" s="61"/>
      <c r="D128" s="19" t="s">
        <v>178</v>
      </c>
      <c r="E128" s="19"/>
      <c r="F128" s="35" t="s">
        <v>221</v>
      </c>
      <c r="G128" s="43">
        <f t="shared" si="12"/>
        <v>0</v>
      </c>
      <c r="H128" s="43" t="s">
        <v>43</v>
      </c>
      <c r="I128" s="43" t="s">
        <v>43</v>
      </c>
      <c r="J128" s="43" t="s">
        <v>43</v>
      </c>
      <c r="K128" s="43" t="s">
        <v>43</v>
      </c>
      <c r="L128" s="43" t="s">
        <v>43</v>
      </c>
      <c r="M128" s="43" t="s">
        <v>43</v>
      </c>
      <c r="N128" s="43" t="s">
        <v>43</v>
      </c>
      <c r="O128" s="43" t="s">
        <v>43</v>
      </c>
      <c r="P128" s="43" t="s">
        <v>43</v>
      </c>
    </row>
    <row r="129" spans="2:16" hidden="1" outlineLevel="2" x14ac:dyDescent="0.25">
      <c r="B129" s="42"/>
      <c r="C129" s="61"/>
      <c r="D129" s="19" t="s">
        <v>180</v>
      </c>
      <c r="E129" s="19"/>
      <c r="F129" s="35" t="s">
        <v>222</v>
      </c>
      <c r="G129" s="43">
        <f t="shared" si="12"/>
        <v>0</v>
      </c>
      <c r="H129" s="43" t="s">
        <v>43</v>
      </c>
      <c r="I129" s="43" t="s">
        <v>43</v>
      </c>
      <c r="J129" s="43" t="s">
        <v>43</v>
      </c>
      <c r="K129" s="43" t="s">
        <v>43</v>
      </c>
      <c r="L129" s="43" t="s">
        <v>43</v>
      </c>
      <c r="M129" s="43" t="s">
        <v>43</v>
      </c>
      <c r="N129" s="43" t="s">
        <v>43</v>
      </c>
      <c r="O129" s="43" t="s">
        <v>43</v>
      </c>
      <c r="P129" s="43" t="s">
        <v>43</v>
      </c>
    </row>
    <row r="130" spans="2:16" hidden="1" outlineLevel="2" x14ac:dyDescent="0.25">
      <c r="B130" s="42"/>
      <c r="C130" s="61"/>
      <c r="D130" s="19" t="s">
        <v>182</v>
      </c>
      <c r="E130" s="19"/>
      <c r="F130" s="35" t="s">
        <v>223</v>
      </c>
      <c r="G130" s="43">
        <f t="shared" si="12"/>
        <v>0</v>
      </c>
      <c r="H130" s="43" t="s">
        <v>43</v>
      </c>
      <c r="I130" s="43" t="s">
        <v>43</v>
      </c>
      <c r="J130" s="43" t="s">
        <v>43</v>
      </c>
      <c r="K130" s="43" t="s">
        <v>43</v>
      </c>
      <c r="L130" s="43" t="s">
        <v>43</v>
      </c>
      <c r="M130" s="43" t="s">
        <v>43</v>
      </c>
      <c r="N130" s="43" t="s">
        <v>43</v>
      </c>
      <c r="O130" s="43" t="s">
        <v>43</v>
      </c>
      <c r="P130" s="43" t="s">
        <v>43</v>
      </c>
    </row>
    <row r="131" spans="2:16" ht="15" hidden="1" customHeight="1" outlineLevel="1" x14ac:dyDescent="0.25">
      <c r="B131" s="42"/>
      <c r="C131" s="19" t="s">
        <v>224</v>
      </c>
      <c r="D131" s="22"/>
      <c r="E131" s="61"/>
      <c r="F131" s="35" t="s">
        <v>225</v>
      </c>
      <c r="G131" s="289">
        <f t="shared" ca="1" si="12"/>
        <v>0</v>
      </c>
      <c r="H131" s="27" t="s">
        <v>20</v>
      </c>
      <c r="I131" s="289">
        <f t="shared" ca="1" si="13"/>
        <v>0</v>
      </c>
      <c r="J131" s="27" t="s">
        <v>20</v>
      </c>
      <c r="K131" s="289">
        <f ca="1">SUMIF($F$260:$K$607,F131,$K$260:$K$607)</f>
        <v>0</v>
      </c>
      <c r="L131" s="27" t="s">
        <v>20</v>
      </c>
      <c r="M131" s="289">
        <f ca="1">SUMIF($F$260:$M$607,F131,$M$260:$M$607)</f>
        <v>0</v>
      </c>
      <c r="N131" s="27" t="s">
        <v>20</v>
      </c>
      <c r="O131" s="289">
        <f ca="1">SUMIF($F$260:$O$607,F131,$O$260:$O$607)</f>
        <v>0</v>
      </c>
      <c r="P131" s="27" t="s">
        <v>20</v>
      </c>
    </row>
    <row r="132" spans="2:16" hidden="1" outlineLevel="2" x14ac:dyDescent="0.25">
      <c r="B132" s="42"/>
      <c r="C132" s="61"/>
      <c r="D132" s="19" t="s">
        <v>178</v>
      </c>
      <c r="E132" s="19"/>
      <c r="F132" s="35" t="s">
        <v>226</v>
      </c>
      <c r="G132" s="43">
        <f t="shared" si="12"/>
        <v>0</v>
      </c>
      <c r="H132" s="43" t="s">
        <v>43</v>
      </c>
      <c r="I132" s="43" t="s">
        <v>43</v>
      </c>
      <c r="J132" s="43" t="s">
        <v>43</v>
      </c>
      <c r="K132" s="43" t="s">
        <v>43</v>
      </c>
      <c r="L132" s="43" t="s">
        <v>43</v>
      </c>
      <c r="M132" s="43" t="s">
        <v>43</v>
      </c>
      <c r="N132" s="43" t="s">
        <v>43</v>
      </c>
      <c r="O132" s="43" t="s">
        <v>43</v>
      </c>
      <c r="P132" s="43" t="s">
        <v>43</v>
      </c>
    </row>
    <row r="133" spans="2:16" hidden="1" outlineLevel="2" x14ac:dyDescent="0.25">
      <c r="B133" s="42"/>
      <c r="C133" s="61"/>
      <c r="D133" s="19" t="s">
        <v>180</v>
      </c>
      <c r="E133" s="19"/>
      <c r="F133" s="35" t="s">
        <v>227</v>
      </c>
      <c r="G133" s="43">
        <f t="shared" si="12"/>
        <v>0</v>
      </c>
      <c r="H133" s="43" t="s">
        <v>43</v>
      </c>
      <c r="I133" s="43" t="s">
        <v>43</v>
      </c>
      <c r="J133" s="43" t="s">
        <v>43</v>
      </c>
      <c r="K133" s="43" t="s">
        <v>43</v>
      </c>
      <c r="L133" s="43" t="s">
        <v>43</v>
      </c>
      <c r="M133" s="43" t="s">
        <v>43</v>
      </c>
      <c r="N133" s="43" t="s">
        <v>43</v>
      </c>
      <c r="O133" s="43" t="s">
        <v>43</v>
      </c>
      <c r="P133" s="43" t="s">
        <v>43</v>
      </c>
    </row>
    <row r="134" spans="2:16" hidden="1" outlineLevel="2" x14ac:dyDescent="0.25">
      <c r="B134" s="42"/>
      <c r="C134" s="61"/>
      <c r="D134" s="29" t="s">
        <v>182</v>
      </c>
      <c r="E134" s="29"/>
      <c r="F134" s="35" t="s">
        <v>228</v>
      </c>
      <c r="G134" s="43">
        <f t="shared" si="12"/>
        <v>0</v>
      </c>
      <c r="H134" s="43" t="s">
        <v>43</v>
      </c>
      <c r="I134" s="43" t="s">
        <v>43</v>
      </c>
      <c r="J134" s="43" t="s">
        <v>43</v>
      </c>
      <c r="K134" s="43" t="s">
        <v>43</v>
      </c>
      <c r="L134" s="43" t="s">
        <v>43</v>
      </c>
      <c r="M134" s="43" t="s">
        <v>43</v>
      </c>
      <c r="N134" s="43" t="s">
        <v>43</v>
      </c>
      <c r="O134" s="43" t="s">
        <v>43</v>
      </c>
      <c r="P134" s="43" t="s">
        <v>43</v>
      </c>
    </row>
    <row r="135" spans="2:16" ht="15" hidden="1" customHeight="1" outlineLevel="1" x14ac:dyDescent="0.25">
      <c r="B135" s="44"/>
      <c r="C135" s="29" t="s">
        <v>229</v>
      </c>
      <c r="D135" s="92"/>
      <c r="E135" s="70"/>
      <c r="F135" s="39" t="s">
        <v>230</v>
      </c>
      <c r="G135" s="289">
        <f t="shared" ca="1" si="12"/>
        <v>0</v>
      </c>
      <c r="H135" s="27" t="s">
        <v>20</v>
      </c>
      <c r="I135" s="289">
        <f t="shared" ca="1" si="13"/>
        <v>0</v>
      </c>
      <c r="J135" s="27" t="s">
        <v>20</v>
      </c>
      <c r="K135" s="289">
        <f ca="1">SUMIF($F$260:$K$607,F135,$K$260:$K$607)</f>
        <v>0</v>
      </c>
      <c r="L135" s="27" t="s">
        <v>20</v>
      </c>
      <c r="M135" s="289">
        <f ca="1">SUMIF($F$260:$M$607,F135,$M$260:$M$607)</f>
        <v>0</v>
      </c>
      <c r="N135" s="27" t="s">
        <v>20</v>
      </c>
      <c r="O135" s="289">
        <f ca="1">SUMIF($F$260:$O$607,F135,$O$260:$O$607)</f>
        <v>0</v>
      </c>
      <c r="P135" s="27" t="s">
        <v>20</v>
      </c>
    </row>
    <row r="136" spans="2:16" hidden="1" outlineLevel="2" x14ac:dyDescent="0.25">
      <c r="B136" s="42"/>
      <c r="C136" s="61"/>
      <c r="D136" s="19" t="s">
        <v>178</v>
      </c>
      <c r="E136" s="19"/>
      <c r="F136" s="35" t="s">
        <v>231</v>
      </c>
      <c r="G136" s="43">
        <f t="shared" si="12"/>
        <v>0</v>
      </c>
      <c r="H136" s="43" t="s">
        <v>43</v>
      </c>
      <c r="I136" s="43" t="s">
        <v>43</v>
      </c>
      <c r="J136" s="43" t="s">
        <v>43</v>
      </c>
      <c r="K136" s="43" t="s">
        <v>43</v>
      </c>
      <c r="L136" s="43" t="s">
        <v>43</v>
      </c>
      <c r="M136" s="43" t="s">
        <v>43</v>
      </c>
      <c r="N136" s="43" t="s">
        <v>43</v>
      </c>
      <c r="O136" s="43" t="s">
        <v>43</v>
      </c>
      <c r="P136" s="43" t="s">
        <v>43</v>
      </c>
    </row>
    <row r="137" spans="2:16" hidden="1" outlineLevel="2" x14ac:dyDescent="0.25">
      <c r="B137" s="42"/>
      <c r="C137" s="61"/>
      <c r="D137" s="19" t="s">
        <v>180</v>
      </c>
      <c r="E137" s="19"/>
      <c r="F137" s="35" t="s">
        <v>232</v>
      </c>
      <c r="G137" s="43">
        <f t="shared" si="12"/>
        <v>0</v>
      </c>
      <c r="H137" s="43" t="s">
        <v>43</v>
      </c>
      <c r="I137" s="43" t="s">
        <v>43</v>
      </c>
      <c r="J137" s="43" t="s">
        <v>43</v>
      </c>
      <c r="K137" s="43" t="s">
        <v>43</v>
      </c>
      <c r="L137" s="43" t="s">
        <v>43</v>
      </c>
      <c r="M137" s="43" t="s">
        <v>43</v>
      </c>
      <c r="N137" s="43" t="s">
        <v>43</v>
      </c>
      <c r="O137" s="43" t="s">
        <v>43</v>
      </c>
      <c r="P137" s="43" t="s">
        <v>43</v>
      </c>
    </row>
    <row r="138" spans="2:16" hidden="1" outlineLevel="2" x14ac:dyDescent="0.25">
      <c r="B138" s="42"/>
      <c r="C138" s="61"/>
      <c r="D138" s="29" t="s">
        <v>182</v>
      </c>
      <c r="E138" s="29"/>
      <c r="F138" s="35" t="s">
        <v>233</v>
      </c>
      <c r="G138" s="43">
        <f t="shared" si="12"/>
        <v>0</v>
      </c>
      <c r="H138" s="43" t="s">
        <v>43</v>
      </c>
      <c r="I138" s="43" t="s">
        <v>43</v>
      </c>
      <c r="J138" s="43" t="s">
        <v>43</v>
      </c>
      <c r="K138" s="43" t="s">
        <v>43</v>
      </c>
      <c r="L138" s="43" t="s">
        <v>43</v>
      </c>
      <c r="M138" s="43" t="s">
        <v>43</v>
      </c>
      <c r="N138" s="43" t="s">
        <v>43</v>
      </c>
      <c r="O138" s="43" t="s">
        <v>43</v>
      </c>
      <c r="P138" s="43" t="s">
        <v>43</v>
      </c>
    </row>
    <row r="139" spans="2:16" ht="15" hidden="1" customHeight="1" outlineLevel="1" x14ac:dyDescent="0.25">
      <c r="B139" s="42"/>
      <c r="C139" s="165" t="s">
        <v>234</v>
      </c>
      <c r="D139" s="133"/>
      <c r="E139" s="106"/>
      <c r="F139" s="35" t="s">
        <v>235</v>
      </c>
      <c r="G139" s="289">
        <f t="shared" ca="1" si="12"/>
        <v>0</v>
      </c>
      <c r="H139" s="27" t="s">
        <v>20</v>
      </c>
      <c r="I139" s="289">
        <f t="shared" ca="1" si="13"/>
        <v>0</v>
      </c>
      <c r="J139" s="27" t="s">
        <v>20</v>
      </c>
      <c r="K139" s="289">
        <f ca="1">SUMIF($F$260:$K$607,F139,$K$260:$K$607)</f>
        <v>0</v>
      </c>
      <c r="L139" s="27" t="s">
        <v>20</v>
      </c>
      <c r="M139" s="289">
        <f ca="1">SUMIF($F$260:$M$607,F139,$M$260:$M$607)</f>
        <v>0</v>
      </c>
      <c r="N139" s="27" t="s">
        <v>20</v>
      </c>
      <c r="O139" s="289">
        <f ca="1">SUMIF($F$260:$O$607,F139,$O$260:$O$607)</f>
        <v>0</v>
      </c>
      <c r="P139" s="27" t="s">
        <v>20</v>
      </c>
    </row>
    <row r="140" spans="2:16" hidden="1" outlineLevel="2" x14ac:dyDescent="0.25">
      <c r="B140" s="42"/>
      <c r="C140" s="127"/>
      <c r="D140" s="19" t="s">
        <v>178</v>
      </c>
      <c r="E140" s="19"/>
      <c r="F140" s="35" t="s">
        <v>236</v>
      </c>
      <c r="G140" s="43">
        <f t="shared" si="12"/>
        <v>0</v>
      </c>
      <c r="H140" s="43" t="s">
        <v>43</v>
      </c>
      <c r="I140" s="43" t="s">
        <v>43</v>
      </c>
      <c r="J140" s="43" t="s">
        <v>43</v>
      </c>
      <c r="K140" s="43" t="s">
        <v>43</v>
      </c>
      <c r="L140" s="43" t="s">
        <v>43</v>
      </c>
      <c r="M140" s="43" t="s">
        <v>43</v>
      </c>
      <c r="N140" s="43" t="s">
        <v>43</v>
      </c>
      <c r="O140" s="43" t="s">
        <v>43</v>
      </c>
      <c r="P140" s="43" t="s">
        <v>43</v>
      </c>
    </row>
    <row r="141" spans="2:16" hidden="1" outlineLevel="2" x14ac:dyDescent="0.25">
      <c r="B141" s="42"/>
      <c r="C141" s="127"/>
      <c r="D141" s="19" t="s">
        <v>180</v>
      </c>
      <c r="E141" s="19"/>
      <c r="F141" s="35" t="s">
        <v>237</v>
      </c>
      <c r="G141" s="43">
        <f t="shared" si="12"/>
        <v>0</v>
      </c>
      <c r="H141" s="43" t="s">
        <v>43</v>
      </c>
      <c r="I141" s="43" t="s">
        <v>43</v>
      </c>
      <c r="J141" s="43" t="s">
        <v>43</v>
      </c>
      <c r="K141" s="43" t="s">
        <v>43</v>
      </c>
      <c r="L141" s="43" t="s">
        <v>43</v>
      </c>
      <c r="M141" s="43" t="s">
        <v>43</v>
      </c>
      <c r="N141" s="43" t="s">
        <v>43</v>
      </c>
      <c r="O141" s="43" t="s">
        <v>43</v>
      </c>
      <c r="P141" s="43" t="s">
        <v>43</v>
      </c>
    </row>
    <row r="142" spans="2:16" ht="14.25" hidden="1" customHeight="1" outlineLevel="1" x14ac:dyDescent="0.25">
      <c r="B142" s="147"/>
      <c r="C142" s="165" t="s">
        <v>238</v>
      </c>
      <c r="D142" s="133"/>
      <c r="E142" s="106"/>
      <c r="F142" s="39" t="s">
        <v>239</v>
      </c>
      <c r="G142" s="289">
        <f t="shared" ca="1" si="12"/>
        <v>0</v>
      </c>
      <c r="H142" s="27" t="s">
        <v>20</v>
      </c>
      <c r="I142" s="289">
        <f t="shared" ca="1" si="13"/>
        <v>0</v>
      </c>
      <c r="J142" s="27" t="s">
        <v>20</v>
      </c>
      <c r="K142" s="289">
        <f ca="1">SUMIF($F$260:$K$607,F142,$K$260:$K$607)</f>
        <v>0</v>
      </c>
      <c r="L142" s="27" t="s">
        <v>20</v>
      </c>
      <c r="M142" s="289">
        <f ca="1">SUMIF($F$260:$M$607,F142,$M$260:$M$607)</f>
        <v>0</v>
      </c>
      <c r="N142" s="27" t="s">
        <v>20</v>
      </c>
      <c r="O142" s="289">
        <f ca="1">SUMIF($F$260:$O$607,F142,$O$260:$O$607)</f>
        <v>0</v>
      </c>
      <c r="P142" s="27" t="s">
        <v>20</v>
      </c>
    </row>
    <row r="143" spans="2:16" hidden="1" outlineLevel="2" x14ac:dyDescent="0.25">
      <c r="B143" s="147"/>
      <c r="C143" s="128"/>
      <c r="D143" s="29" t="s">
        <v>178</v>
      </c>
      <c r="E143" s="29"/>
      <c r="F143" s="39" t="s">
        <v>240</v>
      </c>
      <c r="G143" s="32">
        <f t="shared" ref="G143:G206" si="14">SUM(I143,K143,M143,O143)</f>
        <v>0</v>
      </c>
      <c r="H143" s="32" t="s">
        <v>43</v>
      </c>
      <c r="I143" s="43" t="s">
        <v>43</v>
      </c>
      <c r="J143" s="32" t="s">
        <v>43</v>
      </c>
      <c r="K143" s="43" t="s">
        <v>43</v>
      </c>
      <c r="L143" s="32" t="s">
        <v>43</v>
      </c>
      <c r="M143" s="43" t="s">
        <v>43</v>
      </c>
      <c r="N143" s="32" t="s">
        <v>43</v>
      </c>
      <c r="O143" s="43" t="s">
        <v>43</v>
      </c>
      <c r="P143" s="32" t="s">
        <v>43</v>
      </c>
    </row>
    <row r="144" spans="2:16" hidden="1" outlineLevel="2" x14ac:dyDescent="0.25">
      <c r="B144" s="147"/>
      <c r="C144" s="128"/>
      <c r="D144" s="29" t="s">
        <v>180</v>
      </c>
      <c r="E144" s="29"/>
      <c r="F144" s="39" t="s">
        <v>241</v>
      </c>
      <c r="G144" s="32">
        <f t="shared" si="14"/>
        <v>0</v>
      </c>
      <c r="H144" s="32" t="s">
        <v>43</v>
      </c>
      <c r="I144" s="43" t="s">
        <v>43</v>
      </c>
      <c r="J144" s="32" t="s">
        <v>43</v>
      </c>
      <c r="K144" s="43" t="s">
        <v>43</v>
      </c>
      <c r="L144" s="32" t="s">
        <v>43</v>
      </c>
      <c r="M144" s="43" t="s">
        <v>43</v>
      </c>
      <c r="N144" s="32" t="s">
        <v>43</v>
      </c>
      <c r="O144" s="43" t="s">
        <v>43</v>
      </c>
      <c r="P144" s="32" t="s">
        <v>43</v>
      </c>
    </row>
    <row r="145" spans="2:16" hidden="1" outlineLevel="2" x14ac:dyDescent="0.25">
      <c r="B145" s="147"/>
      <c r="C145" s="128"/>
      <c r="D145" s="29" t="s">
        <v>182</v>
      </c>
      <c r="E145" s="29"/>
      <c r="F145" s="39" t="s">
        <v>242</v>
      </c>
      <c r="G145" s="32">
        <f t="shared" si="14"/>
        <v>0</v>
      </c>
      <c r="H145" s="32" t="s">
        <v>43</v>
      </c>
      <c r="I145" s="43" t="s">
        <v>43</v>
      </c>
      <c r="J145" s="32" t="s">
        <v>43</v>
      </c>
      <c r="K145" s="43" t="s">
        <v>43</v>
      </c>
      <c r="L145" s="32" t="s">
        <v>43</v>
      </c>
      <c r="M145" s="43" t="s">
        <v>43</v>
      </c>
      <c r="N145" s="32" t="s">
        <v>43</v>
      </c>
      <c r="O145" s="43" t="s">
        <v>43</v>
      </c>
      <c r="P145" s="32" t="s">
        <v>43</v>
      </c>
    </row>
    <row r="146" spans="2:16" ht="14.25" hidden="1" customHeight="1" outlineLevel="1" collapsed="1" x14ac:dyDescent="0.25">
      <c r="B146" s="147"/>
      <c r="C146" s="165" t="s">
        <v>243</v>
      </c>
      <c r="D146" s="133"/>
      <c r="E146" s="106"/>
      <c r="F146" s="39" t="s">
        <v>244</v>
      </c>
      <c r="G146" s="289">
        <f t="shared" ca="1" si="14"/>
        <v>0</v>
      </c>
      <c r="H146" s="27" t="s">
        <v>20</v>
      </c>
      <c r="I146" s="289">
        <f t="shared" ca="1" si="13"/>
        <v>0</v>
      </c>
      <c r="J146" s="27" t="s">
        <v>20</v>
      </c>
      <c r="K146" s="289">
        <f ca="1">SUMIF($F$260:$K$607,F146,$K$260:$K$607)</f>
        <v>0</v>
      </c>
      <c r="L146" s="27" t="s">
        <v>20</v>
      </c>
      <c r="M146" s="289">
        <f ca="1">SUMIF($F$260:$M$607,F146,$M$260:$M$607)</f>
        <v>0</v>
      </c>
      <c r="N146" s="27" t="s">
        <v>20</v>
      </c>
      <c r="O146" s="289">
        <f ca="1">SUMIF($F$260:$O$607,F146,$O$260:$O$607)</f>
        <v>0</v>
      </c>
      <c r="P146" s="27" t="s">
        <v>20</v>
      </c>
    </row>
    <row r="147" spans="2:16" hidden="1" outlineLevel="1" x14ac:dyDescent="0.25">
      <c r="B147" s="147"/>
      <c r="C147" s="128"/>
      <c r="D147" s="29" t="s">
        <v>178</v>
      </c>
      <c r="E147" s="29"/>
      <c r="F147" s="39" t="s">
        <v>245</v>
      </c>
      <c r="G147" s="32">
        <f t="shared" si="14"/>
        <v>0</v>
      </c>
      <c r="H147" s="32" t="s">
        <v>43</v>
      </c>
      <c r="I147" s="43" t="s">
        <v>43</v>
      </c>
      <c r="J147" s="32" t="s">
        <v>43</v>
      </c>
      <c r="K147" s="43" t="s">
        <v>43</v>
      </c>
      <c r="L147" s="32" t="s">
        <v>43</v>
      </c>
      <c r="M147" s="43" t="s">
        <v>43</v>
      </c>
      <c r="N147" s="32" t="s">
        <v>43</v>
      </c>
      <c r="O147" s="43" t="s">
        <v>43</v>
      </c>
      <c r="P147" s="32" t="s">
        <v>43</v>
      </c>
    </row>
    <row r="148" spans="2:16" hidden="1" outlineLevel="1" x14ac:dyDescent="0.25">
      <c r="B148" s="147"/>
      <c r="C148" s="128"/>
      <c r="D148" s="29" t="s">
        <v>180</v>
      </c>
      <c r="E148" s="29"/>
      <c r="F148" s="39" t="s">
        <v>246</v>
      </c>
      <c r="G148" s="32">
        <f t="shared" si="14"/>
        <v>0</v>
      </c>
      <c r="H148" s="32" t="s">
        <v>43</v>
      </c>
      <c r="I148" s="43" t="s">
        <v>43</v>
      </c>
      <c r="J148" s="32" t="s">
        <v>43</v>
      </c>
      <c r="K148" s="43" t="s">
        <v>43</v>
      </c>
      <c r="L148" s="32" t="s">
        <v>43</v>
      </c>
      <c r="M148" s="43" t="s">
        <v>43</v>
      </c>
      <c r="N148" s="32" t="s">
        <v>43</v>
      </c>
      <c r="O148" s="43" t="s">
        <v>43</v>
      </c>
      <c r="P148" s="32" t="s">
        <v>43</v>
      </c>
    </row>
    <row r="149" spans="2:16" hidden="1" outlineLevel="1" x14ac:dyDescent="0.25">
      <c r="B149" s="153"/>
      <c r="C149" s="129"/>
      <c r="D149" s="45" t="s">
        <v>182</v>
      </c>
      <c r="E149" s="45"/>
      <c r="F149" s="46" t="s">
        <v>247</v>
      </c>
      <c r="G149" s="47">
        <f t="shared" si="14"/>
        <v>0</v>
      </c>
      <c r="H149" s="47" t="s">
        <v>43</v>
      </c>
      <c r="I149" s="43" t="s">
        <v>43</v>
      </c>
      <c r="J149" s="47" t="s">
        <v>43</v>
      </c>
      <c r="K149" s="43" t="s">
        <v>43</v>
      </c>
      <c r="L149" s="47" t="s">
        <v>43</v>
      </c>
      <c r="M149" s="43" t="s">
        <v>43</v>
      </c>
      <c r="N149" s="47" t="s">
        <v>43</v>
      </c>
      <c r="O149" s="43" t="s">
        <v>43</v>
      </c>
      <c r="P149" s="47" t="s">
        <v>43</v>
      </c>
    </row>
    <row r="150" spans="2:16" ht="66.75" customHeight="1" x14ac:dyDescent="0.25">
      <c r="B150" s="1519" t="s">
        <v>248</v>
      </c>
      <c r="C150" s="1520"/>
      <c r="D150" s="1520"/>
      <c r="E150" s="1521"/>
      <c r="F150" s="328" t="s">
        <v>249</v>
      </c>
      <c r="G150" s="115" t="e">
        <f t="shared" ca="1" si="14"/>
        <v>#REF!</v>
      </c>
      <c r="H150" s="12"/>
      <c r="I150" s="115">
        <f t="shared" ca="1" si="13"/>
        <v>367</v>
      </c>
      <c r="J150" s="109"/>
      <c r="K150" s="380" t="e">
        <f t="shared" ref="K150:K213" ca="1" si="15">SUMIF($F$260:$K$607,F150,$K$260:$K$607)</f>
        <v>#REF!</v>
      </c>
      <c r="L150" s="109"/>
      <c r="M150" s="115" t="e">
        <f t="shared" ref="M150:M213" ca="1" si="16">SUMIF($F$260:$M$607,F150,$M$260:$M$607)</f>
        <v>#REF!</v>
      </c>
      <c r="N150" s="109"/>
      <c r="O150" s="115">
        <f t="shared" ref="O150:O213" ca="1" si="17">SUMIF($F$260:$O$607,F150,$O$260:$O$607)</f>
        <v>385</v>
      </c>
      <c r="P150" s="109"/>
    </row>
    <row r="151" spans="2:16" ht="15.6" hidden="1" collapsed="1" x14ac:dyDescent="0.25">
      <c r="B151" s="261" t="s">
        <v>250</v>
      </c>
      <c r="C151" s="261"/>
      <c r="D151" s="261"/>
      <c r="E151" s="262"/>
      <c r="F151" s="304" t="s">
        <v>251</v>
      </c>
      <c r="G151" s="305">
        <f t="shared" ca="1" si="14"/>
        <v>0</v>
      </c>
      <c r="H151" s="263"/>
      <c r="I151" s="305">
        <f t="shared" ca="1" si="13"/>
        <v>0</v>
      </c>
      <c r="J151" s="263"/>
      <c r="K151" s="305">
        <f t="shared" ca="1" si="15"/>
        <v>0</v>
      </c>
      <c r="L151" s="263"/>
      <c r="M151" s="305">
        <f t="shared" ca="1" si="16"/>
        <v>0</v>
      </c>
      <c r="N151" s="263"/>
      <c r="O151" s="305">
        <f t="shared" ca="1" si="17"/>
        <v>0</v>
      </c>
      <c r="P151" s="263"/>
    </row>
    <row r="152" spans="2:16" ht="15.6" hidden="1" outlineLevel="1" x14ac:dyDescent="0.3">
      <c r="B152" s="48" t="s">
        <v>252</v>
      </c>
      <c r="C152" s="49"/>
      <c r="D152" s="50"/>
      <c r="E152" s="50"/>
      <c r="F152" s="51" t="s">
        <v>253</v>
      </c>
      <c r="G152" s="289">
        <f t="shared" ca="1" si="14"/>
        <v>0</v>
      </c>
      <c r="H152" s="12"/>
      <c r="I152" s="289">
        <f t="shared" ca="1" si="13"/>
        <v>0</v>
      </c>
      <c r="J152" s="12"/>
      <c r="K152" s="289">
        <f t="shared" ca="1" si="15"/>
        <v>0</v>
      </c>
      <c r="L152" s="12"/>
      <c r="M152" s="289">
        <f t="shared" ca="1" si="16"/>
        <v>0</v>
      </c>
      <c r="N152" s="12"/>
      <c r="O152" s="289">
        <f t="shared" ca="1" si="17"/>
        <v>0</v>
      </c>
      <c r="P152" s="12"/>
    </row>
    <row r="153" spans="2:16" hidden="1" outlineLevel="2" x14ac:dyDescent="0.25">
      <c r="B153" s="154" t="s">
        <v>254</v>
      </c>
      <c r="C153" s="35"/>
      <c r="D153" s="35"/>
      <c r="E153" s="35"/>
      <c r="F153" s="34"/>
      <c r="G153" s="289">
        <f t="shared" ca="1" si="14"/>
        <v>0</v>
      </c>
      <c r="H153" s="12"/>
      <c r="I153" s="289">
        <f t="shared" ca="1" si="13"/>
        <v>0</v>
      </c>
      <c r="J153" s="12"/>
      <c r="K153" s="289">
        <f t="shared" ca="1" si="15"/>
        <v>0</v>
      </c>
      <c r="L153" s="12"/>
      <c r="M153" s="289">
        <f t="shared" ca="1" si="16"/>
        <v>0</v>
      </c>
      <c r="N153" s="12"/>
      <c r="O153" s="289">
        <f t="shared" ca="1" si="17"/>
        <v>0</v>
      </c>
      <c r="P153" s="12"/>
    </row>
    <row r="154" spans="2:16" hidden="1" outlineLevel="2" x14ac:dyDescent="0.25">
      <c r="B154" s="13"/>
      <c r="C154" s="19" t="s">
        <v>255</v>
      </c>
      <c r="D154" s="16"/>
      <c r="E154" s="16"/>
      <c r="F154" s="51" t="s">
        <v>256</v>
      </c>
      <c r="G154" s="289">
        <f t="shared" ca="1" si="14"/>
        <v>0</v>
      </c>
      <c r="H154" s="12"/>
      <c r="I154" s="289">
        <f t="shared" ca="1" si="13"/>
        <v>0</v>
      </c>
      <c r="J154" s="12"/>
      <c r="K154" s="289">
        <f t="shared" ca="1" si="15"/>
        <v>0</v>
      </c>
      <c r="L154" s="12"/>
      <c r="M154" s="289">
        <f t="shared" ca="1" si="16"/>
        <v>0</v>
      </c>
      <c r="N154" s="12"/>
      <c r="O154" s="289">
        <f t="shared" ca="1" si="17"/>
        <v>0</v>
      </c>
      <c r="P154" s="12"/>
    </row>
    <row r="155" spans="2:16" hidden="1" outlineLevel="2" x14ac:dyDescent="0.25">
      <c r="B155" s="13"/>
      <c r="C155" s="19" t="s">
        <v>257</v>
      </c>
      <c r="D155" s="16"/>
      <c r="E155" s="16"/>
      <c r="F155" s="51" t="s">
        <v>258</v>
      </c>
      <c r="G155" s="289">
        <f t="shared" ca="1" si="14"/>
        <v>0</v>
      </c>
      <c r="H155" s="12"/>
      <c r="I155" s="289">
        <f t="shared" ca="1" si="13"/>
        <v>0</v>
      </c>
      <c r="J155" s="12"/>
      <c r="K155" s="289">
        <f t="shared" ca="1" si="15"/>
        <v>0</v>
      </c>
      <c r="L155" s="12"/>
      <c r="M155" s="289">
        <f t="shared" ca="1" si="16"/>
        <v>0</v>
      </c>
      <c r="N155" s="12"/>
      <c r="O155" s="289">
        <f t="shared" ca="1" si="17"/>
        <v>0</v>
      </c>
      <c r="P155" s="12"/>
    </row>
    <row r="156" spans="2:16" ht="15.6" hidden="1" outlineLevel="1" x14ac:dyDescent="0.3">
      <c r="B156" s="54" t="s">
        <v>259</v>
      </c>
      <c r="C156" s="35"/>
      <c r="D156" s="35"/>
      <c r="E156" s="35"/>
      <c r="F156" s="34" t="s">
        <v>260</v>
      </c>
      <c r="G156" s="289">
        <f t="shared" ca="1" si="14"/>
        <v>0</v>
      </c>
      <c r="H156" s="12"/>
      <c r="I156" s="289">
        <f t="shared" ca="1" si="13"/>
        <v>0</v>
      </c>
      <c r="J156" s="12"/>
      <c r="K156" s="289">
        <f t="shared" ca="1" si="15"/>
        <v>0</v>
      </c>
      <c r="L156" s="12"/>
      <c r="M156" s="289">
        <f t="shared" ca="1" si="16"/>
        <v>0</v>
      </c>
      <c r="N156" s="12"/>
      <c r="O156" s="289">
        <f t="shared" ca="1" si="17"/>
        <v>0</v>
      </c>
      <c r="P156" s="12"/>
    </row>
    <row r="157" spans="2:16" ht="15.75" hidden="1" customHeight="1" collapsed="1" x14ac:dyDescent="0.25">
      <c r="B157" s="158" t="s">
        <v>261</v>
      </c>
      <c r="C157" s="158"/>
      <c r="D157" s="140"/>
      <c r="E157" s="112"/>
      <c r="F157" s="34" t="s">
        <v>262</v>
      </c>
      <c r="G157" s="289">
        <f t="shared" ca="1" si="14"/>
        <v>0</v>
      </c>
      <c r="H157" s="12"/>
      <c r="I157" s="289">
        <f t="shared" ref="I157:I220" ca="1" si="18">SUMIF($F$260:$I$607,F157,$I$260:$I$607)</f>
        <v>0</v>
      </c>
      <c r="J157" s="12"/>
      <c r="K157" s="289">
        <f t="shared" ca="1" si="15"/>
        <v>0</v>
      </c>
      <c r="L157" s="12"/>
      <c r="M157" s="289">
        <f t="shared" ca="1" si="16"/>
        <v>0</v>
      </c>
      <c r="N157" s="12"/>
      <c r="O157" s="289">
        <f t="shared" ca="1" si="17"/>
        <v>0</v>
      </c>
      <c r="P157" s="12"/>
    </row>
    <row r="158" spans="2:16" ht="15" hidden="1" customHeight="1" outlineLevel="1" x14ac:dyDescent="0.25">
      <c r="B158" s="264" t="s">
        <v>263</v>
      </c>
      <c r="C158" s="264"/>
      <c r="D158" s="265"/>
      <c r="E158" s="266"/>
      <c r="F158" s="51" t="s">
        <v>264</v>
      </c>
      <c r="G158" s="289">
        <f t="shared" ca="1" si="14"/>
        <v>0</v>
      </c>
      <c r="H158" s="12"/>
      <c r="I158" s="289">
        <f t="shared" ca="1" si="18"/>
        <v>0</v>
      </c>
      <c r="J158" s="12"/>
      <c r="K158" s="289">
        <f t="shared" ca="1" si="15"/>
        <v>0</v>
      </c>
      <c r="L158" s="12"/>
      <c r="M158" s="289">
        <f t="shared" ca="1" si="16"/>
        <v>0</v>
      </c>
      <c r="N158" s="12"/>
      <c r="O158" s="289">
        <f t="shared" ca="1" si="17"/>
        <v>0</v>
      </c>
      <c r="P158" s="12"/>
    </row>
    <row r="159" spans="2:16" hidden="1" outlineLevel="2" x14ac:dyDescent="0.25">
      <c r="B159" s="154" t="s">
        <v>254</v>
      </c>
      <c r="C159" s="35"/>
      <c r="D159" s="35"/>
      <c r="E159" s="35"/>
      <c r="F159" s="34"/>
      <c r="G159" s="289">
        <f t="shared" ca="1" si="14"/>
        <v>0</v>
      </c>
      <c r="H159" s="12"/>
      <c r="I159" s="289">
        <f t="shared" ca="1" si="18"/>
        <v>0</v>
      </c>
      <c r="J159" s="12"/>
      <c r="K159" s="289">
        <f t="shared" ca="1" si="15"/>
        <v>0</v>
      </c>
      <c r="L159" s="12"/>
      <c r="M159" s="289">
        <f t="shared" ca="1" si="16"/>
        <v>0</v>
      </c>
      <c r="N159" s="12"/>
      <c r="O159" s="289">
        <f t="shared" ca="1" si="17"/>
        <v>0</v>
      </c>
      <c r="P159" s="12"/>
    </row>
    <row r="160" spans="2:16" hidden="1" outlineLevel="2" x14ac:dyDescent="0.25">
      <c r="B160" s="55"/>
      <c r="C160" s="56" t="s">
        <v>265</v>
      </c>
      <c r="D160" s="16"/>
      <c r="E160" s="16"/>
      <c r="F160" s="34" t="s">
        <v>266</v>
      </c>
      <c r="G160" s="289">
        <f t="shared" ca="1" si="14"/>
        <v>0</v>
      </c>
      <c r="H160" s="12"/>
      <c r="I160" s="289">
        <f t="shared" ca="1" si="18"/>
        <v>0</v>
      </c>
      <c r="J160" s="12"/>
      <c r="K160" s="289">
        <f t="shared" ca="1" si="15"/>
        <v>0</v>
      </c>
      <c r="L160" s="12"/>
      <c r="M160" s="289">
        <f t="shared" ca="1" si="16"/>
        <v>0</v>
      </c>
      <c r="N160" s="12"/>
      <c r="O160" s="289">
        <f t="shared" ca="1" si="17"/>
        <v>0</v>
      </c>
      <c r="P160" s="12"/>
    </row>
    <row r="161" spans="2:16" hidden="1" outlineLevel="3" x14ac:dyDescent="0.25">
      <c r="B161" s="55"/>
      <c r="C161" s="56"/>
      <c r="D161" s="57" t="s">
        <v>267</v>
      </c>
      <c r="E161" s="57"/>
      <c r="F161" s="34" t="s">
        <v>268</v>
      </c>
      <c r="G161" s="289">
        <f t="shared" ca="1" si="14"/>
        <v>0</v>
      </c>
      <c r="H161" s="12"/>
      <c r="I161" s="289">
        <f t="shared" ca="1" si="18"/>
        <v>0</v>
      </c>
      <c r="J161" s="12"/>
      <c r="K161" s="289">
        <f t="shared" ca="1" si="15"/>
        <v>0</v>
      </c>
      <c r="L161" s="12"/>
      <c r="M161" s="289">
        <f t="shared" ca="1" si="16"/>
        <v>0</v>
      </c>
      <c r="N161" s="12"/>
      <c r="O161" s="289">
        <f t="shared" ca="1" si="17"/>
        <v>0</v>
      </c>
      <c r="P161" s="12"/>
    </row>
    <row r="162" spans="2:16" hidden="1" outlineLevel="2" x14ac:dyDescent="0.25">
      <c r="B162" s="55"/>
      <c r="C162" s="134" t="s">
        <v>269</v>
      </c>
      <c r="D162" s="134"/>
      <c r="E162" s="56"/>
      <c r="F162" s="34" t="s">
        <v>270</v>
      </c>
      <c r="G162" s="289">
        <f t="shared" ca="1" si="14"/>
        <v>0</v>
      </c>
      <c r="H162" s="12"/>
      <c r="I162" s="289">
        <f t="shared" ca="1" si="18"/>
        <v>0</v>
      </c>
      <c r="J162" s="12"/>
      <c r="K162" s="289">
        <f t="shared" ca="1" si="15"/>
        <v>0</v>
      </c>
      <c r="L162" s="12"/>
      <c r="M162" s="289">
        <f t="shared" ca="1" si="16"/>
        <v>0</v>
      </c>
      <c r="N162" s="12"/>
      <c r="O162" s="289">
        <f t="shared" ca="1" si="17"/>
        <v>0</v>
      </c>
      <c r="P162" s="12"/>
    </row>
    <row r="163" spans="2:16" hidden="1" outlineLevel="2" x14ac:dyDescent="0.25">
      <c r="B163" s="55"/>
      <c r="C163" s="56" t="s">
        <v>271</v>
      </c>
      <c r="D163" s="16"/>
      <c r="E163" s="16"/>
      <c r="F163" s="34" t="s">
        <v>272</v>
      </c>
      <c r="G163" s="289">
        <f t="shared" ca="1" si="14"/>
        <v>0</v>
      </c>
      <c r="H163" s="12"/>
      <c r="I163" s="289">
        <f t="shared" ca="1" si="18"/>
        <v>0</v>
      </c>
      <c r="J163" s="12"/>
      <c r="K163" s="289">
        <f t="shared" ca="1" si="15"/>
        <v>0</v>
      </c>
      <c r="L163" s="12"/>
      <c r="M163" s="289">
        <f t="shared" ca="1" si="16"/>
        <v>0</v>
      </c>
      <c r="N163" s="12"/>
      <c r="O163" s="289">
        <f t="shared" ca="1" si="17"/>
        <v>0</v>
      </c>
      <c r="P163" s="12"/>
    </row>
    <row r="164" spans="2:16" ht="15.6" x14ac:dyDescent="0.25">
      <c r="B164" s="160" t="s">
        <v>273</v>
      </c>
      <c r="C164" s="160"/>
      <c r="D164" s="142"/>
      <c r="E164" s="408"/>
      <c r="F164" s="51" t="s">
        <v>274</v>
      </c>
      <c r="G164" s="289" t="e">
        <f t="shared" ca="1" si="14"/>
        <v>#REF!</v>
      </c>
      <c r="H164" s="58"/>
      <c r="I164" s="289">
        <f t="shared" ca="1" si="18"/>
        <v>367</v>
      </c>
      <c r="J164" s="58"/>
      <c r="K164" s="378" t="e">
        <f t="shared" ca="1" si="15"/>
        <v>#REF!</v>
      </c>
      <c r="L164" s="58"/>
      <c r="M164" s="289" t="e">
        <f t="shared" ca="1" si="16"/>
        <v>#REF!</v>
      </c>
      <c r="N164" s="58"/>
      <c r="O164" s="289">
        <f t="shared" ca="1" si="17"/>
        <v>385</v>
      </c>
      <c r="P164" s="58"/>
    </row>
    <row r="165" spans="2:16" ht="15.6" hidden="1" outlineLevel="1" collapsed="1" x14ac:dyDescent="0.25">
      <c r="B165" s="139" t="s">
        <v>275</v>
      </c>
      <c r="C165" s="139"/>
      <c r="D165" s="135"/>
      <c r="E165" s="95"/>
      <c r="F165" s="59" t="s">
        <v>276</v>
      </c>
      <c r="G165" s="289">
        <f t="shared" ca="1" si="14"/>
        <v>0</v>
      </c>
      <c r="H165" s="12"/>
      <c r="I165" s="289">
        <f t="shared" ca="1" si="18"/>
        <v>0</v>
      </c>
      <c r="J165" s="12"/>
      <c r="K165" s="289">
        <f t="shared" ca="1" si="15"/>
        <v>0</v>
      </c>
      <c r="L165" s="12"/>
      <c r="M165" s="289">
        <f t="shared" ca="1" si="16"/>
        <v>0</v>
      </c>
      <c r="N165" s="12"/>
      <c r="O165" s="289">
        <f t="shared" ca="1" si="17"/>
        <v>0</v>
      </c>
      <c r="P165" s="12"/>
    </row>
    <row r="166" spans="2:16" hidden="1" outlineLevel="2" x14ac:dyDescent="0.25">
      <c r="B166" s="154" t="s">
        <v>254</v>
      </c>
      <c r="C166" s="35"/>
      <c r="D166" s="35"/>
      <c r="E166" s="35"/>
      <c r="F166" s="59"/>
      <c r="G166" s="289">
        <f t="shared" ca="1" si="14"/>
        <v>0</v>
      </c>
      <c r="H166" s="12"/>
      <c r="I166" s="289">
        <f t="shared" ca="1" si="18"/>
        <v>0</v>
      </c>
      <c r="J166" s="12"/>
      <c r="K166" s="289">
        <f t="shared" ca="1" si="15"/>
        <v>0</v>
      </c>
      <c r="L166" s="12"/>
      <c r="M166" s="289">
        <f t="shared" ca="1" si="16"/>
        <v>0</v>
      </c>
      <c r="N166" s="12"/>
      <c r="O166" s="289">
        <f t="shared" ca="1" si="17"/>
        <v>0</v>
      </c>
      <c r="P166" s="12"/>
    </row>
    <row r="167" spans="2:16" hidden="1" outlineLevel="2" x14ac:dyDescent="0.25">
      <c r="B167" s="55"/>
      <c r="C167" s="61" t="s">
        <v>277</v>
      </c>
      <c r="D167" s="61"/>
      <c r="E167" s="61"/>
      <c r="F167" s="51" t="s">
        <v>278</v>
      </c>
      <c r="G167" s="289">
        <f t="shared" ca="1" si="14"/>
        <v>0</v>
      </c>
      <c r="H167" s="12"/>
      <c r="I167" s="289">
        <f t="shared" ca="1" si="18"/>
        <v>0</v>
      </c>
      <c r="J167" s="12"/>
      <c r="K167" s="289">
        <f t="shared" ca="1" si="15"/>
        <v>0</v>
      </c>
      <c r="L167" s="12"/>
      <c r="M167" s="289">
        <f t="shared" ca="1" si="16"/>
        <v>0</v>
      </c>
      <c r="N167" s="12"/>
      <c r="O167" s="289">
        <f t="shared" ca="1" si="17"/>
        <v>0</v>
      </c>
      <c r="P167" s="12"/>
    </row>
    <row r="168" spans="2:16" hidden="1" outlineLevel="3" x14ac:dyDescent="0.25">
      <c r="B168" s="55"/>
      <c r="C168" s="61"/>
      <c r="D168" s="57" t="s">
        <v>279</v>
      </c>
      <c r="E168" s="57"/>
      <c r="F168" s="51" t="s">
        <v>280</v>
      </c>
      <c r="G168" s="289">
        <f t="shared" ca="1" si="14"/>
        <v>0</v>
      </c>
      <c r="H168" s="12"/>
      <c r="I168" s="289">
        <f t="shared" ca="1" si="18"/>
        <v>0</v>
      </c>
      <c r="J168" s="12"/>
      <c r="K168" s="289">
        <f t="shared" ca="1" si="15"/>
        <v>0</v>
      </c>
      <c r="L168" s="12"/>
      <c r="M168" s="289">
        <f t="shared" ca="1" si="16"/>
        <v>0</v>
      </c>
      <c r="N168" s="12"/>
      <c r="O168" s="289">
        <f t="shared" ca="1" si="17"/>
        <v>0</v>
      </c>
      <c r="P168" s="12"/>
    </row>
    <row r="169" spans="2:16" hidden="1" outlineLevel="3" x14ac:dyDescent="0.25">
      <c r="B169" s="55"/>
      <c r="C169" s="61"/>
      <c r="D169" s="57" t="s">
        <v>281</v>
      </c>
      <c r="E169" s="57"/>
      <c r="F169" s="51" t="s">
        <v>282</v>
      </c>
      <c r="G169" s="289">
        <f t="shared" ca="1" si="14"/>
        <v>0</v>
      </c>
      <c r="H169" s="12"/>
      <c r="I169" s="289">
        <f t="shared" ca="1" si="18"/>
        <v>0</v>
      </c>
      <c r="J169" s="12"/>
      <c r="K169" s="289">
        <f t="shared" ca="1" si="15"/>
        <v>0</v>
      </c>
      <c r="L169" s="12"/>
      <c r="M169" s="289">
        <f t="shared" ca="1" si="16"/>
        <v>0</v>
      </c>
      <c r="N169" s="12"/>
      <c r="O169" s="289">
        <f t="shared" ca="1" si="17"/>
        <v>0</v>
      </c>
      <c r="P169" s="12"/>
    </row>
    <row r="170" spans="2:16" hidden="1" outlineLevel="2" x14ac:dyDescent="0.25">
      <c r="B170" s="55"/>
      <c r="C170" s="61" t="s">
        <v>283</v>
      </c>
      <c r="D170" s="62"/>
      <c r="E170" s="62"/>
      <c r="F170" s="51" t="s">
        <v>284</v>
      </c>
      <c r="G170" s="289">
        <f t="shared" ca="1" si="14"/>
        <v>0</v>
      </c>
      <c r="H170" s="12"/>
      <c r="I170" s="289">
        <f t="shared" ca="1" si="18"/>
        <v>0</v>
      </c>
      <c r="J170" s="12"/>
      <c r="K170" s="289">
        <f t="shared" ca="1" si="15"/>
        <v>0</v>
      </c>
      <c r="L170" s="12"/>
      <c r="M170" s="289">
        <f t="shared" ca="1" si="16"/>
        <v>0</v>
      </c>
      <c r="N170" s="12"/>
      <c r="O170" s="289">
        <f t="shared" ca="1" si="17"/>
        <v>0</v>
      </c>
      <c r="P170" s="12"/>
    </row>
    <row r="171" spans="2:16" hidden="1" outlineLevel="3" x14ac:dyDescent="0.25">
      <c r="B171" s="55"/>
      <c r="C171" s="61"/>
      <c r="D171" s="57" t="s">
        <v>285</v>
      </c>
      <c r="E171" s="57"/>
      <c r="F171" s="51" t="s">
        <v>286</v>
      </c>
      <c r="G171" s="289">
        <f t="shared" ca="1" si="14"/>
        <v>0</v>
      </c>
      <c r="H171" s="12"/>
      <c r="I171" s="289">
        <f t="shared" ca="1" si="18"/>
        <v>0</v>
      </c>
      <c r="J171" s="12"/>
      <c r="K171" s="289">
        <f t="shared" ca="1" si="15"/>
        <v>0</v>
      </c>
      <c r="L171" s="12"/>
      <c r="M171" s="289">
        <f t="shared" ca="1" si="16"/>
        <v>0</v>
      </c>
      <c r="N171" s="12"/>
      <c r="O171" s="289">
        <f t="shared" ca="1" si="17"/>
        <v>0</v>
      </c>
      <c r="P171" s="12"/>
    </row>
    <row r="172" spans="2:16" hidden="1" outlineLevel="3" x14ac:dyDescent="0.25">
      <c r="B172" s="55"/>
      <c r="C172" s="61"/>
      <c r="D172" s="57" t="s">
        <v>287</v>
      </c>
      <c r="E172" s="57"/>
      <c r="F172" s="51" t="s">
        <v>288</v>
      </c>
      <c r="G172" s="289">
        <f t="shared" ca="1" si="14"/>
        <v>0</v>
      </c>
      <c r="H172" s="12"/>
      <c r="I172" s="289">
        <f t="shared" ca="1" si="18"/>
        <v>0</v>
      </c>
      <c r="J172" s="12"/>
      <c r="K172" s="289">
        <f t="shared" ca="1" si="15"/>
        <v>0</v>
      </c>
      <c r="L172" s="12"/>
      <c r="M172" s="289">
        <f t="shared" ca="1" si="16"/>
        <v>0</v>
      </c>
      <c r="N172" s="12"/>
      <c r="O172" s="289">
        <f t="shared" ca="1" si="17"/>
        <v>0</v>
      </c>
      <c r="P172" s="12"/>
    </row>
    <row r="173" spans="2:16" hidden="1" outlineLevel="3" x14ac:dyDescent="0.25">
      <c r="B173" s="55"/>
      <c r="C173" s="61"/>
      <c r="D173" s="63" t="s">
        <v>289</v>
      </c>
      <c r="E173" s="63"/>
      <c r="F173" s="51" t="s">
        <v>290</v>
      </c>
      <c r="G173" s="289">
        <f t="shared" ca="1" si="14"/>
        <v>0</v>
      </c>
      <c r="H173" s="12"/>
      <c r="I173" s="289">
        <f t="shared" ca="1" si="18"/>
        <v>0</v>
      </c>
      <c r="J173" s="12"/>
      <c r="K173" s="289">
        <f t="shared" ca="1" si="15"/>
        <v>0</v>
      </c>
      <c r="L173" s="12"/>
      <c r="M173" s="289">
        <f t="shared" ca="1" si="16"/>
        <v>0</v>
      </c>
      <c r="N173" s="12"/>
      <c r="O173" s="289">
        <f t="shared" ca="1" si="17"/>
        <v>0</v>
      </c>
      <c r="P173" s="12"/>
    </row>
    <row r="174" spans="2:16" hidden="1" outlineLevel="2" x14ac:dyDescent="0.25">
      <c r="B174" s="55"/>
      <c r="C174" s="61" t="s">
        <v>291</v>
      </c>
      <c r="D174" s="61"/>
      <c r="E174" s="61"/>
      <c r="F174" s="51" t="s">
        <v>292</v>
      </c>
      <c r="G174" s="289">
        <f t="shared" ca="1" si="14"/>
        <v>0</v>
      </c>
      <c r="H174" s="12"/>
      <c r="I174" s="289">
        <f t="shared" ca="1" si="18"/>
        <v>0</v>
      </c>
      <c r="J174" s="12"/>
      <c r="K174" s="289">
        <f t="shared" ca="1" si="15"/>
        <v>0</v>
      </c>
      <c r="L174" s="12"/>
      <c r="M174" s="289">
        <f t="shared" ca="1" si="16"/>
        <v>0</v>
      </c>
      <c r="N174" s="12"/>
      <c r="O174" s="289">
        <f t="shared" ca="1" si="17"/>
        <v>0</v>
      </c>
      <c r="P174" s="12"/>
    </row>
    <row r="175" spans="2:16" hidden="1" outlineLevel="2" x14ac:dyDescent="0.25">
      <c r="B175" s="55"/>
      <c r="C175" s="61" t="s">
        <v>293</v>
      </c>
      <c r="D175" s="61"/>
      <c r="E175" s="61"/>
      <c r="F175" s="51" t="s">
        <v>294</v>
      </c>
      <c r="G175" s="289">
        <f t="shared" ca="1" si="14"/>
        <v>0</v>
      </c>
      <c r="H175" s="12"/>
      <c r="I175" s="289">
        <f t="shared" ca="1" si="18"/>
        <v>0</v>
      </c>
      <c r="J175" s="12"/>
      <c r="K175" s="289">
        <f t="shared" ca="1" si="15"/>
        <v>0</v>
      </c>
      <c r="L175" s="12"/>
      <c r="M175" s="289">
        <f t="shared" ca="1" si="16"/>
        <v>0</v>
      </c>
      <c r="N175" s="12"/>
      <c r="O175" s="289">
        <f t="shared" ca="1" si="17"/>
        <v>0</v>
      </c>
      <c r="P175" s="12"/>
    </row>
    <row r="176" spans="2:16" hidden="1" outlineLevel="3" x14ac:dyDescent="0.25">
      <c r="B176" s="55"/>
      <c r="C176" s="61"/>
      <c r="D176" s="57" t="s">
        <v>295</v>
      </c>
      <c r="E176" s="57"/>
      <c r="F176" s="51" t="s">
        <v>296</v>
      </c>
      <c r="G176" s="289">
        <f t="shared" ca="1" si="14"/>
        <v>0</v>
      </c>
      <c r="H176" s="12"/>
      <c r="I176" s="289">
        <f t="shared" ca="1" si="18"/>
        <v>0</v>
      </c>
      <c r="J176" s="12"/>
      <c r="K176" s="289">
        <f t="shared" ca="1" si="15"/>
        <v>0</v>
      </c>
      <c r="L176" s="12"/>
      <c r="M176" s="289">
        <f t="shared" ca="1" si="16"/>
        <v>0</v>
      </c>
      <c r="N176" s="12"/>
      <c r="O176" s="289">
        <f t="shared" ca="1" si="17"/>
        <v>0</v>
      </c>
      <c r="P176" s="12"/>
    </row>
    <row r="177" spans="2:16" hidden="1" outlineLevel="2" x14ac:dyDescent="0.25">
      <c r="B177" s="55"/>
      <c r="C177" s="61" t="s">
        <v>297</v>
      </c>
      <c r="D177" s="61"/>
      <c r="E177" s="61"/>
      <c r="F177" s="51" t="s">
        <v>298</v>
      </c>
      <c r="G177" s="289">
        <f t="shared" ca="1" si="14"/>
        <v>0</v>
      </c>
      <c r="H177" s="12"/>
      <c r="I177" s="289">
        <f t="shared" ca="1" si="18"/>
        <v>0</v>
      </c>
      <c r="J177" s="12"/>
      <c r="K177" s="289">
        <f t="shared" ca="1" si="15"/>
        <v>0</v>
      </c>
      <c r="L177" s="12"/>
      <c r="M177" s="289">
        <f t="shared" ca="1" si="16"/>
        <v>0</v>
      </c>
      <c r="N177" s="12"/>
      <c r="O177" s="289">
        <f t="shared" ca="1" si="17"/>
        <v>0</v>
      </c>
      <c r="P177" s="12"/>
    </row>
    <row r="178" spans="2:16" hidden="1" outlineLevel="3" x14ac:dyDescent="0.25">
      <c r="B178" s="55"/>
      <c r="C178" s="61"/>
      <c r="D178" s="57" t="s">
        <v>299</v>
      </c>
      <c r="E178" s="57"/>
      <c r="F178" s="51" t="s">
        <v>300</v>
      </c>
      <c r="G178" s="289">
        <f t="shared" ca="1" si="14"/>
        <v>0</v>
      </c>
      <c r="H178" s="12"/>
      <c r="I178" s="289">
        <f t="shared" ca="1" si="18"/>
        <v>0</v>
      </c>
      <c r="J178" s="12"/>
      <c r="K178" s="289">
        <f t="shared" ca="1" si="15"/>
        <v>0</v>
      </c>
      <c r="L178" s="12"/>
      <c r="M178" s="289">
        <f t="shared" ca="1" si="16"/>
        <v>0</v>
      </c>
      <c r="N178" s="12"/>
      <c r="O178" s="289">
        <f t="shared" ca="1" si="17"/>
        <v>0</v>
      </c>
      <c r="P178" s="12"/>
    </row>
    <row r="179" spans="2:16" hidden="1" outlineLevel="3" x14ac:dyDescent="0.25">
      <c r="B179" s="55"/>
      <c r="C179" s="61"/>
      <c r="D179" s="57" t="s">
        <v>301</v>
      </c>
      <c r="E179" s="57"/>
      <c r="F179" s="51" t="s">
        <v>302</v>
      </c>
      <c r="G179" s="289">
        <f t="shared" ca="1" si="14"/>
        <v>0</v>
      </c>
      <c r="H179" s="12"/>
      <c r="I179" s="289">
        <f t="shared" ca="1" si="18"/>
        <v>0</v>
      </c>
      <c r="J179" s="12"/>
      <c r="K179" s="289">
        <f t="shared" ca="1" si="15"/>
        <v>0</v>
      </c>
      <c r="L179" s="12"/>
      <c r="M179" s="289">
        <f t="shared" ca="1" si="16"/>
        <v>0</v>
      </c>
      <c r="N179" s="12"/>
      <c r="O179" s="289">
        <f t="shared" ca="1" si="17"/>
        <v>0</v>
      </c>
      <c r="P179" s="12"/>
    </row>
    <row r="180" spans="2:16" hidden="1" outlineLevel="2" x14ac:dyDescent="0.25">
      <c r="B180" s="55"/>
      <c r="C180" s="19" t="s">
        <v>303</v>
      </c>
      <c r="D180" s="19"/>
      <c r="E180" s="19"/>
      <c r="F180" s="51" t="s">
        <v>304</v>
      </c>
      <c r="G180" s="289">
        <f t="shared" ca="1" si="14"/>
        <v>0</v>
      </c>
      <c r="H180" s="12"/>
      <c r="I180" s="289">
        <f t="shared" ca="1" si="18"/>
        <v>0</v>
      </c>
      <c r="J180" s="12"/>
      <c r="K180" s="289">
        <f t="shared" ca="1" si="15"/>
        <v>0</v>
      </c>
      <c r="L180" s="12"/>
      <c r="M180" s="289">
        <f t="shared" ca="1" si="16"/>
        <v>0</v>
      </c>
      <c r="N180" s="12"/>
      <c r="O180" s="289">
        <f t="shared" ca="1" si="17"/>
        <v>0</v>
      </c>
      <c r="P180" s="12"/>
    </row>
    <row r="181" spans="2:16" ht="15.6" hidden="1" outlineLevel="1" collapsed="1" x14ac:dyDescent="0.3">
      <c r="B181" s="64" t="s">
        <v>305</v>
      </c>
      <c r="C181" s="63"/>
      <c r="D181" s="19"/>
      <c r="E181" s="19"/>
      <c r="F181" s="59" t="s">
        <v>306</v>
      </c>
      <c r="G181" s="289">
        <f t="shared" ca="1" si="14"/>
        <v>0</v>
      </c>
      <c r="H181" s="12"/>
      <c r="I181" s="289">
        <f t="shared" ca="1" si="18"/>
        <v>0</v>
      </c>
      <c r="J181" s="12"/>
      <c r="K181" s="289">
        <f t="shared" ca="1" si="15"/>
        <v>0</v>
      </c>
      <c r="L181" s="12"/>
      <c r="M181" s="289">
        <f t="shared" ca="1" si="16"/>
        <v>0</v>
      </c>
      <c r="N181" s="12"/>
      <c r="O181" s="289">
        <f t="shared" ca="1" si="17"/>
        <v>0</v>
      </c>
      <c r="P181" s="12"/>
    </row>
    <row r="182" spans="2:16" hidden="1" outlineLevel="2" x14ac:dyDescent="0.25">
      <c r="B182" s="154" t="s">
        <v>254</v>
      </c>
      <c r="C182" s="35"/>
      <c r="D182" s="35"/>
      <c r="E182" s="35"/>
      <c r="F182" s="59"/>
      <c r="G182" s="289">
        <f t="shared" ca="1" si="14"/>
        <v>0</v>
      </c>
      <c r="H182" s="12"/>
      <c r="I182" s="289">
        <f t="shared" ca="1" si="18"/>
        <v>0</v>
      </c>
      <c r="J182" s="12"/>
      <c r="K182" s="289">
        <f t="shared" ca="1" si="15"/>
        <v>0</v>
      </c>
      <c r="L182" s="12"/>
      <c r="M182" s="289">
        <f t="shared" ca="1" si="16"/>
        <v>0</v>
      </c>
      <c r="N182" s="12"/>
      <c r="O182" s="289">
        <f t="shared" ca="1" si="17"/>
        <v>0</v>
      </c>
      <c r="P182" s="12"/>
    </row>
    <row r="183" spans="2:16" ht="14.25" hidden="1" customHeight="1" outlineLevel="2" x14ac:dyDescent="0.25">
      <c r="B183" s="154"/>
      <c r="C183" s="29" t="s">
        <v>307</v>
      </c>
      <c r="D183" s="92"/>
      <c r="E183" s="70"/>
      <c r="F183" s="59" t="s">
        <v>308</v>
      </c>
      <c r="G183" s="289">
        <f t="shared" ca="1" si="14"/>
        <v>0</v>
      </c>
      <c r="H183" s="12"/>
      <c r="I183" s="289">
        <f t="shared" ca="1" si="18"/>
        <v>0</v>
      </c>
      <c r="J183" s="12"/>
      <c r="K183" s="289">
        <f t="shared" ca="1" si="15"/>
        <v>0</v>
      </c>
      <c r="L183" s="12"/>
      <c r="M183" s="289">
        <f t="shared" ca="1" si="16"/>
        <v>0</v>
      </c>
      <c r="N183" s="12"/>
      <c r="O183" s="289">
        <f t="shared" ca="1" si="17"/>
        <v>0</v>
      </c>
      <c r="P183" s="12"/>
    </row>
    <row r="184" spans="2:16" hidden="1" outlineLevel="3" x14ac:dyDescent="0.25">
      <c r="B184" s="154"/>
      <c r="C184" s="35"/>
      <c r="D184" s="63" t="s">
        <v>309</v>
      </c>
      <c r="E184" s="63"/>
      <c r="F184" s="59" t="s">
        <v>310</v>
      </c>
      <c r="G184" s="289">
        <f t="shared" ca="1" si="14"/>
        <v>0</v>
      </c>
      <c r="H184" s="12"/>
      <c r="I184" s="289">
        <f t="shared" ca="1" si="18"/>
        <v>0</v>
      </c>
      <c r="J184" s="12"/>
      <c r="K184" s="289">
        <f t="shared" ca="1" si="15"/>
        <v>0</v>
      </c>
      <c r="L184" s="12"/>
      <c r="M184" s="289">
        <f t="shared" ca="1" si="16"/>
        <v>0</v>
      </c>
      <c r="N184" s="12"/>
      <c r="O184" s="289">
        <f t="shared" ca="1" si="17"/>
        <v>0</v>
      </c>
      <c r="P184" s="12"/>
    </row>
    <row r="185" spans="2:16" hidden="1" outlineLevel="3" x14ac:dyDescent="0.25">
      <c r="B185" s="154"/>
      <c r="C185" s="35"/>
      <c r="D185" s="63" t="s">
        <v>311</v>
      </c>
      <c r="E185" s="63"/>
      <c r="F185" s="59" t="s">
        <v>312</v>
      </c>
      <c r="G185" s="289">
        <f t="shared" ca="1" si="14"/>
        <v>0</v>
      </c>
      <c r="H185" s="12"/>
      <c r="I185" s="289">
        <f t="shared" ca="1" si="18"/>
        <v>0</v>
      </c>
      <c r="J185" s="12"/>
      <c r="K185" s="289">
        <f t="shared" ca="1" si="15"/>
        <v>0</v>
      </c>
      <c r="L185" s="12"/>
      <c r="M185" s="289">
        <f t="shared" ca="1" si="16"/>
        <v>0</v>
      </c>
      <c r="N185" s="12"/>
      <c r="O185" s="289">
        <f t="shared" ca="1" si="17"/>
        <v>0</v>
      </c>
      <c r="P185" s="12"/>
    </row>
    <row r="186" spans="2:16" hidden="1" outlineLevel="2" x14ac:dyDescent="0.25">
      <c r="B186" s="154"/>
      <c r="C186" s="52" t="s">
        <v>313</v>
      </c>
      <c r="D186" s="63"/>
      <c r="E186" s="63"/>
      <c r="F186" s="59" t="s">
        <v>314</v>
      </c>
      <c r="G186" s="289">
        <f t="shared" ca="1" si="14"/>
        <v>0</v>
      </c>
      <c r="H186" s="12"/>
      <c r="I186" s="289">
        <f t="shared" ca="1" si="18"/>
        <v>0</v>
      </c>
      <c r="J186" s="12"/>
      <c r="K186" s="289">
        <f t="shared" ca="1" si="15"/>
        <v>0</v>
      </c>
      <c r="L186" s="12"/>
      <c r="M186" s="289">
        <f t="shared" ca="1" si="16"/>
        <v>0</v>
      </c>
      <c r="N186" s="12"/>
      <c r="O186" s="289">
        <f t="shared" ca="1" si="17"/>
        <v>0</v>
      </c>
      <c r="P186" s="12"/>
    </row>
    <row r="187" spans="2:16" hidden="1" outlineLevel="2" collapsed="1" x14ac:dyDescent="0.25">
      <c r="B187" s="55"/>
      <c r="C187" s="61" t="s">
        <v>315</v>
      </c>
      <c r="D187" s="61"/>
      <c r="E187" s="61"/>
      <c r="F187" s="59" t="s">
        <v>316</v>
      </c>
      <c r="G187" s="289">
        <f t="shared" ca="1" si="14"/>
        <v>0</v>
      </c>
      <c r="H187" s="12"/>
      <c r="I187" s="289">
        <f t="shared" ca="1" si="18"/>
        <v>0</v>
      </c>
      <c r="J187" s="12"/>
      <c r="K187" s="289">
        <f t="shared" ca="1" si="15"/>
        <v>0</v>
      </c>
      <c r="L187" s="12"/>
      <c r="M187" s="289">
        <f t="shared" ca="1" si="16"/>
        <v>0</v>
      </c>
      <c r="N187" s="12"/>
      <c r="O187" s="289">
        <f t="shared" ca="1" si="17"/>
        <v>0</v>
      </c>
      <c r="P187" s="12"/>
    </row>
    <row r="188" spans="2:16" hidden="1" outlineLevel="2" x14ac:dyDescent="0.25">
      <c r="B188" s="55"/>
      <c r="C188" s="61"/>
      <c r="D188" s="63" t="s">
        <v>317</v>
      </c>
      <c r="E188" s="63"/>
      <c r="F188" s="59" t="s">
        <v>318</v>
      </c>
      <c r="G188" s="289">
        <f t="shared" ca="1" si="14"/>
        <v>0</v>
      </c>
      <c r="H188" s="12"/>
      <c r="I188" s="289">
        <f t="shared" ca="1" si="18"/>
        <v>0</v>
      </c>
      <c r="J188" s="12"/>
      <c r="K188" s="289">
        <f t="shared" ca="1" si="15"/>
        <v>0</v>
      </c>
      <c r="L188" s="12"/>
      <c r="M188" s="289">
        <f t="shared" ca="1" si="16"/>
        <v>0</v>
      </c>
      <c r="N188" s="12"/>
      <c r="O188" s="289">
        <f t="shared" ca="1" si="17"/>
        <v>0</v>
      </c>
      <c r="P188" s="12"/>
    </row>
    <row r="189" spans="2:16" ht="15.6" hidden="1" outlineLevel="1" collapsed="1" x14ac:dyDescent="0.3">
      <c r="B189" s="64" t="s">
        <v>319</v>
      </c>
      <c r="C189" s="57"/>
      <c r="D189" s="62"/>
      <c r="E189" s="62"/>
      <c r="F189" s="59" t="s">
        <v>320</v>
      </c>
      <c r="G189" s="289">
        <f t="shared" ca="1" si="14"/>
        <v>0</v>
      </c>
      <c r="H189" s="12"/>
      <c r="I189" s="289">
        <f t="shared" ca="1" si="18"/>
        <v>0</v>
      </c>
      <c r="J189" s="12"/>
      <c r="K189" s="289">
        <f t="shared" ca="1" si="15"/>
        <v>0</v>
      </c>
      <c r="L189" s="12"/>
      <c r="M189" s="289">
        <f t="shared" ca="1" si="16"/>
        <v>0</v>
      </c>
      <c r="N189" s="12"/>
      <c r="O189" s="289">
        <f t="shared" ca="1" si="17"/>
        <v>0</v>
      </c>
      <c r="P189" s="12"/>
    </row>
    <row r="190" spans="2:16" hidden="1" outlineLevel="2" x14ac:dyDescent="0.25">
      <c r="B190" s="154" t="s">
        <v>254</v>
      </c>
      <c r="C190" s="35"/>
      <c r="D190" s="35"/>
      <c r="E190" s="35"/>
      <c r="F190" s="59"/>
      <c r="G190" s="289">
        <f t="shared" ca="1" si="14"/>
        <v>0</v>
      </c>
      <c r="H190" s="12"/>
      <c r="I190" s="289">
        <f t="shared" ca="1" si="18"/>
        <v>0</v>
      </c>
      <c r="J190" s="12"/>
      <c r="K190" s="289">
        <f t="shared" ca="1" si="15"/>
        <v>0</v>
      </c>
      <c r="L190" s="12"/>
      <c r="M190" s="289">
        <f t="shared" ca="1" si="16"/>
        <v>0</v>
      </c>
      <c r="N190" s="12"/>
      <c r="O190" s="289">
        <f t="shared" ca="1" si="17"/>
        <v>0</v>
      </c>
      <c r="P190" s="12"/>
    </row>
    <row r="191" spans="2:16" ht="14.25" hidden="1" customHeight="1" outlineLevel="2" x14ac:dyDescent="0.25">
      <c r="B191" s="65"/>
      <c r="C191" s="29" t="s">
        <v>321</v>
      </c>
      <c r="D191" s="92"/>
      <c r="E191" s="70"/>
      <c r="F191" s="59" t="s">
        <v>322</v>
      </c>
      <c r="G191" s="289">
        <f t="shared" ca="1" si="14"/>
        <v>0</v>
      </c>
      <c r="H191" s="12"/>
      <c r="I191" s="289">
        <f t="shared" ca="1" si="18"/>
        <v>0</v>
      </c>
      <c r="J191" s="12"/>
      <c r="K191" s="289">
        <f t="shared" ca="1" si="15"/>
        <v>0</v>
      </c>
      <c r="L191" s="12"/>
      <c r="M191" s="289">
        <f t="shared" ca="1" si="16"/>
        <v>0</v>
      </c>
      <c r="N191" s="12"/>
      <c r="O191" s="289">
        <f t="shared" ca="1" si="17"/>
        <v>0</v>
      </c>
      <c r="P191" s="12"/>
    </row>
    <row r="192" spans="2:16" hidden="1" outlineLevel="3" x14ac:dyDescent="0.25">
      <c r="B192" s="65"/>
      <c r="C192" s="61"/>
      <c r="D192" s="63" t="s">
        <v>323</v>
      </c>
      <c r="E192" s="63"/>
      <c r="F192" s="59" t="s">
        <v>324</v>
      </c>
      <c r="G192" s="289">
        <f t="shared" ca="1" si="14"/>
        <v>0</v>
      </c>
      <c r="H192" s="12"/>
      <c r="I192" s="289">
        <f t="shared" ca="1" si="18"/>
        <v>0</v>
      </c>
      <c r="J192" s="12"/>
      <c r="K192" s="289">
        <f t="shared" ca="1" si="15"/>
        <v>0</v>
      </c>
      <c r="L192" s="12"/>
      <c r="M192" s="289">
        <f t="shared" ca="1" si="16"/>
        <v>0</v>
      </c>
      <c r="N192" s="12"/>
      <c r="O192" s="289">
        <f t="shared" ca="1" si="17"/>
        <v>0</v>
      </c>
      <c r="P192" s="12"/>
    </row>
    <row r="193" spans="2:16" hidden="1" outlineLevel="3" x14ac:dyDescent="0.25">
      <c r="B193" s="65"/>
      <c r="C193" s="61"/>
      <c r="D193" s="63" t="s">
        <v>325</v>
      </c>
      <c r="E193" s="63"/>
      <c r="F193" s="59" t="s">
        <v>326</v>
      </c>
      <c r="G193" s="289">
        <f t="shared" ca="1" si="14"/>
        <v>0</v>
      </c>
      <c r="H193" s="12"/>
      <c r="I193" s="289">
        <f t="shared" ca="1" si="18"/>
        <v>0</v>
      </c>
      <c r="J193" s="12"/>
      <c r="K193" s="289">
        <f t="shared" ca="1" si="15"/>
        <v>0</v>
      </c>
      <c r="L193" s="12"/>
      <c r="M193" s="289">
        <f t="shared" ca="1" si="16"/>
        <v>0</v>
      </c>
      <c r="N193" s="12"/>
      <c r="O193" s="289">
        <f t="shared" ca="1" si="17"/>
        <v>0</v>
      </c>
      <c r="P193" s="12"/>
    </row>
    <row r="194" spans="2:16" hidden="1" outlineLevel="3" x14ac:dyDescent="0.25">
      <c r="B194" s="65"/>
      <c r="C194" s="61"/>
      <c r="D194" s="63" t="s">
        <v>327</v>
      </c>
      <c r="E194" s="63"/>
      <c r="F194" s="59" t="s">
        <v>328</v>
      </c>
      <c r="G194" s="289">
        <f t="shared" ca="1" si="14"/>
        <v>0</v>
      </c>
      <c r="H194" s="12"/>
      <c r="I194" s="289">
        <f t="shared" ca="1" si="18"/>
        <v>0</v>
      </c>
      <c r="J194" s="12"/>
      <c r="K194" s="289">
        <f t="shared" ca="1" si="15"/>
        <v>0</v>
      </c>
      <c r="L194" s="12"/>
      <c r="M194" s="289">
        <f t="shared" ca="1" si="16"/>
        <v>0</v>
      </c>
      <c r="N194" s="12"/>
      <c r="O194" s="289">
        <f t="shared" ca="1" si="17"/>
        <v>0</v>
      </c>
      <c r="P194" s="12"/>
    </row>
    <row r="195" spans="2:16" hidden="1" outlineLevel="3" x14ac:dyDescent="0.25">
      <c r="B195" s="65"/>
      <c r="C195" s="61"/>
      <c r="D195" s="63" t="s">
        <v>329</v>
      </c>
      <c r="E195" s="63"/>
      <c r="F195" s="59" t="s">
        <v>330</v>
      </c>
      <c r="G195" s="289">
        <f t="shared" ca="1" si="14"/>
        <v>0</v>
      </c>
      <c r="H195" s="12"/>
      <c r="I195" s="289">
        <f t="shared" ca="1" si="18"/>
        <v>0</v>
      </c>
      <c r="J195" s="12"/>
      <c r="K195" s="289">
        <f t="shared" ca="1" si="15"/>
        <v>0</v>
      </c>
      <c r="L195" s="12"/>
      <c r="M195" s="289">
        <f t="shared" ca="1" si="16"/>
        <v>0</v>
      </c>
      <c r="N195" s="12"/>
      <c r="O195" s="289">
        <f t="shared" ca="1" si="17"/>
        <v>0</v>
      </c>
      <c r="P195" s="12"/>
    </row>
    <row r="196" spans="2:16" hidden="1" outlineLevel="3" x14ac:dyDescent="0.25">
      <c r="B196" s="65"/>
      <c r="C196" s="61"/>
      <c r="D196" s="63" t="s">
        <v>331</v>
      </c>
      <c r="E196" s="63"/>
      <c r="F196" s="59" t="s">
        <v>332</v>
      </c>
      <c r="G196" s="289">
        <f t="shared" ca="1" si="14"/>
        <v>0</v>
      </c>
      <c r="H196" s="12"/>
      <c r="I196" s="289">
        <f t="shared" ca="1" si="18"/>
        <v>0</v>
      </c>
      <c r="J196" s="12"/>
      <c r="K196" s="289">
        <f t="shared" ca="1" si="15"/>
        <v>0</v>
      </c>
      <c r="L196" s="12"/>
      <c r="M196" s="289">
        <f t="shared" ca="1" si="16"/>
        <v>0</v>
      </c>
      <c r="N196" s="12"/>
      <c r="O196" s="289">
        <f t="shared" ca="1" si="17"/>
        <v>0</v>
      </c>
      <c r="P196" s="12"/>
    </row>
    <row r="197" spans="2:16" hidden="1" outlineLevel="3" x14ac:dyDescent="0.25">
      <c r="B197" s="65"/>
      <c r="C197" s="61"/>
      <c r="D197" s="63" t="s">
        <v>333</v>
      </c>
      <c r="E197" s="63"/>
      <c r="F197" s="59" t="s">
        <v>334</v>
      </c>
      <c r="G197" s="289">
        <f t="shared" ca="1" si="14"/>
        <v>0</v>
      </c>
      <c r="H197" s="12"/>
      <c r="I197" s="289">
        <f t="shared" ca="1" si="18"/>
        <v>0</v>
      </c>
      <c r="J197" s="12"/>
      <c r="K197" s="289">
        <f t="shared" ca="1" si="15"/>
        <v>0</v>
      </c>
      <c r="L197" s="12"/>
      <c r="M197" s="289">
        <f t="shared" ca="1" si="16"/>
        <v>0</v>
      </c>
      <c r="N197" s="12"/>
      <c r="O197" s="289">
        <f t="shared" ca="1" si="17"/>
        <v>0</v>
      </c>
      <c r="P197" s="12"/>
    </row>
    <row r="198" spans="2:16" hidden="1" outlineLevel="3" x14ac:dyDescent="0.25">
      <c r="B198" s="65"/>
      <c r="C198" s="61"/>
      <c r="D198" s="63" t="s">
        <v>335</v>
      </c>
      <c r="E198" s="63"/>
      <c r="F198" s="59" t="s">
        <v>336</v>
      </c>
      <c r="G198" s="289">
        <f t="shared" ca="1" si="14"/>
        <v>0</v>
      </c>
      <c r="H198" s="12"/>
      <c r="I198" s="289">
        <f t="shared" ca="1" si="18"/>
        <v>0</v>
      </c>
      <c r="J198" s="12"/>
      <c r="K198" s="289">
        <f t="shared" ca="1" si="15"/>
        <v>0</v>
      </c>
      <c r="L198" s="12"/>
      <c r="M198" s="289">
        <f t="shared" ca="1" si="16"/>
        <v>0</v>
      </c>
      <c r="N198" s="12"/>
      <c r="O198" s="289">
        <f t="shared" ca="1" si="17"/>
        <v>0</v>
      </c>
      <c r="P198" s="12"/>
    </row>
    <row r="199" spans="2:16" hidden="1" outlineLevel="3" x14ac:dyDescent="0.25">
      <c r="B199" s="65"/>
      <c r="C199" s="61"/>
      <c r="D199" s="63" t="s">
        <v>337</v>
      </c>
      <c r="E199" s="63"/>
      <c r="F199" s="59" t="s">
        <v>338</v>
      </c>
      <c r="G199" s="289">
        <f t="shared" ca="1" si="14"/>
        <v>0</v>
      </c>
      <c r="H199" s="12"/>
      <c r="I199" s="289">
        <f t="shared" ca="1" si="18"/>
        <v>0</v>
      </c>
      <c r="J199" s="12"/>
      <c r="K199" s="289">
        <f t="shared" ca="1" si="15"/>
        <v>0</v>
      </c>
      <c r="L199" s="12"/>
      <c r="M199" s="289">
        <f t="shared" ca="1" si="16"/>
        <v>0</v>
      </c>
      <c r="N199" s="12"/>
      <c r="O199" s="289">
        <f t="shared" ca="1" si="17"/>
        <v>0</v>
      </c>
      <c r="P199" s="12"/>
    </row>
    <row r="200" spans="2:16" hidden="1" outlineLevel="3" x14ac:dyDescent="0.25">
      <c r="B200" s="65"/>
      <c r="C200" s="61"/>
      <c r="D200" s="63" t="s">
        <v>339</v>
      </c>
      <c r="E200" s="63"/>
      <c r="F200" s="59" t="s">
        <v>340</v>
      </c>
      <c r="G200" s="289">
        <f t="shared" ca="1" si="14"/>
        <v>0</v>
      </c>
      <c r="H200" s="12"/>
      <c r="I200" s="289">
        <f t="shared" ca="1" si="18"/>
        <v>0</v>
      </c>
      <c r="J200" s="12"/>
      <c r="K200" s="289">
        <f t="shared" ca="1" si="15"/>
        <v>0</v>
      </c>
      <c r="L200" s="12"/>
      <c r="M200" s="289">
        <f t="shared" ca="1" si="16"/>
        <v>0</v>
      </c>
      <c r="N200" s="12"/>
      <c r="O200" s="289">
        <f t="shared" ca="1" si="17"/>
        <v>0</v>
      </c>
      <c r="P200" s="12"/>
    </row>
    <row r="201" spans="2:16" hidden="1" outlineLevel="3" x14ac:dyDescent="0.25">
      <c r="B201" s="65"/>
      <c r="C201" s="61"/>
      <c r="D201" s="63" t="s">
        <v>341</v>
      </c>
      <c r="E201" s="63"/>
      <c r="F201" s="59" t="s">
        <v>342</v>
      </c>
      <c r="G201" s="289">
        <f t="shared" ca="1" si="14"/>
        <v>0</v>
      </c>
      <c r="H201" s="12"/>
      <c r="I201" s="289">
        <f t="shared" ca="1" si="18"/>
        <v>0</v>
      </c>
      <c r="J201" s="12"/>
      <c r="K201" s="289">
        <f t="shared" ca="1" si="15"/>
        <v>0</v>
      </c>
      <c r="L201" s="12"/>
      <c r="M201" s="289">
        <f t="shared" ca="1" si="16"/>
        <v>0</v>
      </c>
      <c r="N201" s="12"/>
      <c r="O201" s="289">
        <f t="shared" ca="1" si="17"/>
        <v>0</v>
      </c>
      <c r="P201" s="12"/>
    </row>
    <row r="202" spans="2:16" hidden="1" outlineLevel="3" x14ac:dyDescent="0.25">
      <c r="B202" s="65"/>
      <c r="C202" s="61"/>
      <c r="D202" s="63" t="s">
        <v>343</v>
      </c>
      <c r="E202" s="63"/>
      <c r="F202" s="59" t="s">
        <v>344</v>
      </c>
      <c r="G202" s="289">
        <f t="shared" ca="1" si="14"/>
        <v>0</v>
      </c>
      <c r="H202" s="12"/>
      <c r="I202" s="289">
        <f t="shared" ca="1" si="18"/>
        <v>0</v>
      </c>
      <c r="J202" s="12"/>
      <c r="K202" s="289">
        <f t="shared" ca="1" si="15"/>
        <v>0</v>
      </c>
      <c r="L202" s="12"/>
      <c r="M202" s="289">
        <f t="shared" ca="1" si="16"/>
        <v>0</v>
      </c>
      <c r="N202" s="12"/>
      <c r="O202" s="289">
        <f t="shared" ca="1" si="17"/>
        <v>0</v>
      </c>
      <c r="P202" s="12"/>
    </row>
    <row r="203" spans="2:16" hidden="1" outlineLevel="2" x14ac:dyDescent="0.25">
      <c r="B203" s="65"/>
      <c r="C203" s="61" t="s">
        <v>345</v>
      </c>
      <c r="D203" s="19"/>
      <c r="E203" s="19"/>
      <c r="F203" s="34" t="s">
        <v>346</v>
      </c>
      <c r="G203" s="289">
        <f t="shared" ca="1" si="14"/>
        <v>0</v>
      </c>
      <c r="H203" s="12"/>
      <c r="I203" s="289">
        <f t="shared" ca="1" si="18"/>
        <v>0</v>
      </c>
      <c r="J203" s="12"/>
      <c r="K203" s="289">
        <f t="shared" ca="1" si="15"/>
        <v>0</v>
      </c>
      <c r="L203" s="12"/>
      <c r="M203" s="289">
        <f t="shared" ca="1" si="16"/>
        <v>0</v>
      </c>
      <c r="N203" s="12"/>
      <c r="O203" s="289">
        <f t="shared" ca="1" si="17"/>
        <v>0</v>
      </c>
      <c r="P203" s="12"/>
    </row>
    <row r="204" spans="2:16" hidden="1" outlineLevel="3" x14ac:dyDescent="0.25">
      <c r="B204" s="65"/>
      <c r="C204" s="61"/>
      <c r="D204" s="63" t="s">
        <v>347</v>
      </c>
      <c r="E204" s="63"/>
      <c r="F204" s="306" t="s">
        <v>348</v>
      </c>
      <c r="G204" s="289">
        <f t="shared" ca="1" si="14"/>
        <v>0</v>
      </c>
      <c r="H204" s="12"/>
      <c r="I204" s="289">
        <f t="shared" ca="1" si="18"/>
        <v>0</v>
      </c>
      <c r="J204" s="12"/>
      <c r="K204" s="289">
        <f t="shared" ca="1" si="15"/>
        <v>0</v>
      </c>
      <c r="L204" s="12"/>
      <c r="M204" s="289">
        <f t="shared" ca="1" si="16"/>
        <v>0</v>
      </c>
      <c r="N204" s="12"/>
      <c r="O204" s="289">
        <f t="shared" ca="1" si="17"/>
        <v>0</v>
      </c>
      <c r="P204" s="12"/>
    </row>
    <row r="205" spans="2:16" hidden="1" outlineLevel="2" x14ac:dyDescent="0.25">
      <c r="B205" s="65"/>
      <c r="C205" s="61" t="s">
        <v>349</v>
      </c>
      <c r="D205" s="62"/>
      <c r="E205" s="62"/>
      <c r="F205" s="34" t="s">
        <v>350</v>
      </c>
      <c r="G205" s="289">
        <f t="shared" ca="1" si="14"/>
        <v>0</v>
      </c>
      <c r="H205" s="12"/>
      <c r="I205" s="289">
        <f t="shared" ca="1" si="18"/>
        <v>0</v>
      </c>
      <c r="J205" s="12"/>
      <c r="K205" s="289">
        <f t="shared" ca="1" si="15"/>
        <v>0</v>
      </c>
      <c r="L205" s="12"/>
      <c r="M205" s="289">
        <f t="shared" ca="1" si="16"/>
        <v>0</v>
      </c>
      <c r="N205" s="12"/>
      <c r="O205" s="289">
        <f t="shared" ca="1" si="17"/>
        <v>0</v>
      </c>
      <c r="P205" s="12"/>
    </row>
    <row r="206" spans="2:16" s="310" customFormat="1" ht="15.6" outlineLevel="1" x14ac:dyDescent="0.25">
      <c r="B206" s="139" t="s">
        <v>351</v>
      </c>
      <c r="C206" s="139"/>
      <c r="D206" s="135"/>
      <c r="E206" s="95"/>
      <c r="F206" s="307" t="s">
        <v>352</v>
      </c>
      <c r="G206" s="308" t="e">
        <f t="shared" ca="1" si="14"/>
        <v>#REF!</v>
      </c>
      <c r="H206" s="309"/>
      <c r="I206" s="308">
        <f t="shared" ca="1" si="18"/>
        <v>367</v>
      </c>
      <c r="J206" s="309"/>
      <c r="K206" s="379" t="e">
        <f t="shared" ca="1" si="15"/>
        <v>#REF!</v>
      </c>
      <c r="L206" s="309"/>
      <c r="M206" s="308" t="e">
        <f t="shared" ca="1" si="16"/>
        <v>#REF!</v>
      </c>
      <c r="N206" s="309"/>
      <c r="O206" s="308">
        <f t="shared" ca="1" si="17"/>
        <v>385</v>
      </c>
      <c r="P206" s="309"/>
    </row>
    <row r="207" spans="2:16" hidden="1" outlineLevel="2" x14ac:dyDescent="0.25">
      <c r="B207" s="154" t="s">
        <v>254</v>
      </c>
      <c r="C207" s="35"/>
      <c r="D207" s="35"/>
      <c r="E207" s="35"/>
      <c r="F207" s="34"/>
      <c r="G207" s="289">
        <f t="shared" ref="G207:G270" ca="1" si="19">SUM(I207,K207,M207,O207)</f>
        <v>0</v>
      </c>
      <c r="H207" s="12"/>
      <c r="I207" s="289">
        <f t="shared" ca="1" si="18"/>
        <v>0</v>
      </c>
      <c r="J207" s="12"/>
      <c r="K207" s="289">
        <f t="shared" ca="1" si="15"/>
        <v>0</v>
      </c>
      <c r="L207" s="12"/>
      <c r="M207" s="289">
        <f t="shared" ca="1" si="16"/>
        <v>0</v>
      </c>
      <c r="N207" s="12"/>
      <c r="O207" s="289">
        <f t="shared" ca="1" si="17"/>
        <v>0</v>
      </c>
      <c r="P207" s="12"/>
    </row>
    <row r="208" spans="2:16" hidden="1" outlineLevel="2" collapsed="1" x14ac:dyDescent="0.25">
      <c r="B208" s="55"/>
      <c r="C208" s="61" t="s">
        <v>353</v>
      </c>
      <c r="D208" s="61"/>
      <c r="E208" s="61"/>
      <c r="F208" s="34" t="s">
        <v>354</v>
      </c>
      <c r="G208" s="289">
        <f t="shared" ca="1" si="19"/>
        <v>0</v>
      </c>
      <c r="H208" s="12"/>
      <c r="I208" s="289">
        <f t="shared" ca="1" si="18"/>
        <v>0</v>
      </c>
      <c r="J208" s="12"/>
      <c r="K208" s="289">
        <f t="shared" ca="1" si="15"/>
        <v>0</v>
      </c>
      <c r="L208" s="12"/>
      <c r="M208" s="289">
        <f t="shared" ca="1" si="16"/>
        <v>0</v>
      </c>
      <c r="N208" s="12"/>
      <c r="O208" s="289">
        <f t="shared" ca="1" si="17"/>
        <v>0</v>
      </c>
      <c r="P208" s="12"/>
    </row>
    <row r="209" spans="2:16" hidden="1" outlineLevel="3" x14ac:dyDescent="0.25">
      <c r="B209" s="55"/>
      <c r="D209" s="61" t="s">
        <v>355</v>
      </c>
      <c r="E209" s="61"/>
      <c r="F209" s="34" t="s">
        <v>356</v>
      </c>
      <c r="G209" s="289">
        <f t="shared" ca="1" si="19"/>
        <v>0</v>
      </c>
      <c r="H209" s="12"/>
      <c r="I209" s="289">
        <f t="shared" ca="1" si="18"/>
        <v>0</v>
      </c>
      <c r="J209" s="12"/>
      <c r="K209" s="289">
        <f t="shared" ca="1" si="15"/>
        <v>0</v>
      </c>
      <c r="L209" s="12"/>
      <c r="M209" s="289">
        <f t="shared" ca="1" si="16"/>
        <v>0</v>
      </c>
      <c r="N209" s="12"/>
      <c r="O209" s="289">
        <f t="shared" ca="1" si="17"/>
        <v>0</v>
      </c>
      <c r="P209" s="12"/>
    </row>
    <row r="210" spans="2:16" hidden="1" outlineLevel="3" x14ac:dyDescent="0.25">
      <c r="B210" s="55"/>
      <c r="D210" s="61" t="s">
        <v>357</v>
      </c>
      <c r="E210" s="61"/>
      <c r="F210" s="34" t="s">
        <v>358</v>
      </c>
      <c r="G210" s="289">
        <f t="shared" ca="1" si="19"/>
        <v>0</v>
      </c>
      <c r="H210" s="12"/>
      <c r="I210" s="289">
        <f t="shared" ca="1" si="18"/>
        <v>0</v>
      </c>
      <c r="J210" s="12"/>
      <c r="K210" s="289">
        <f t="shared" ca="1" si="15"/>
        <v>0</v>
      </c>
      <c r="L210" s="12"/>
      <c r="M210" s="289">
        <f t="shared" ca="1" si="16"/>
        <v>0</v>
      </c>
      <c r="N210" s="12"/>
      <c r="O210" s="289">
        <f t="shared" ca="1" si="17"/>
        <v>0</v>
      </c>
      <c r="P210" s="12"/>
    </row>
    <row r="211" spans="2:16" hidden="1" outlineLevel="3" x14ac:dyDescent="0.25">
      <c r="B211" s="55"/>
      <c r="D211" s="61" t="s">
        <v>359</v>
      </c>
      <c r="E211" s="61"/>
      <c r="F211" s="34" t="s">
        <v>360</v>
      </c>
      <c r="G211" s="289">
        <f t="shared" ca="1" si="19"/>
        <v>0</v>
      </c>
      <c r="H211" s="12"/>
      <c r="I211" s="289">
        <f t="shared" ca="1" si="18"/>
        <v>0</v>
      </c>
      <c r="J211" s="12"/>
      <c r="K211" s="289">
        <f t="shared" ca="1" si="15"/>
        <v>0</v>
      </c>
      <c r="L211" s="12"/>
      <c r="M211" s="289">
        <f t="shared" ca="1" si="16"/>
        <v>0</v>
      </c>
      <c r="N211" s="12"/>
      <c r="O211" s="289">
        <f t="shared" ca="1" si="17"/>
        <v>0</v>
      </c>
      <c r="P211" s="12"/>
    </row>
    <row r="212" spans="2:16" hidden="1" outlineLevel="2" collapsed="1" x14ac:dyDescent="0.25">
      <c r="B212" s="55"/>
      <c r="C212" s="19" t="s">
        <v>361</v>
      </c>
      <c r="D212" s="61"/>
      <c r="E212" s="61"/>
      <c r="F212" s="34" t="s">
        <v>362</v>
      </c>
      <c r="G212" s="289">
        <f t="shared" ca="1" si="19"/>
        <v>0</v>
      </c>
      <c r="H212" s="12"/>
      <c r="I212" s="289">
        <f t="shared" ca="1" si="18"/>
        <v>0</v>
      </c>
      <c r="J212" s="12"/>
      <c r="K212" s="289">
        <f t="shared" ca="1" si="15"/>
        <v>0</v>
      </c>
      <c r="L212" s="12"/>
      <c r="M212" s="289">
        <f t="shared" ca="1" si="16"/>
        <v>0</v>
      </c>
      <c r="N212" s="12"/>
      <c r="O212" s="289">
        <f t="shared" ca="1" si="17"/>
        <v>0</v>
      </c>
      <c r="P212" s="12"/>
    </row>
    <row r="213" spans="2:16" hidden="1" outlineLevel="3" x14ac:dyDescent="0.25">
      <c r="B213" s="55"/>
      <c r="C213" s="19"/>
      <c r="D213" s="61" t="s">
        <v>363</v>
      </c>
      <c r="E213" s="61"/>
      <c r="F213" s="34" t="s">
        <v>364</v>
      </c>
      <c r="G213" s="289">
        <f t="shared" ca="1" si="19"/>
        <v>0</v>
      </c>
      <c r="H213" s="12"/>
      <c r="I213" s="289">
        <f t="shared" ca="1" si="18"/>
        <v>0</v>
      </c>
      <c r="J213" s="12"/>
      <c r="K213" s="289">
        <f t="shared" ca="1" si="15"/>
        <v>0</v>
      </c>
      <c r="L213" s="12"/>
      <c r="M213" s="289">
        <f t="shared" ca="1" si="16"/>
        <v>0</v>
      </c>
      <c r="N213" s="12"/>
      <c r="O213" s="289">
        <f t="shared" ca="1" si="17"/>
        <v>0</v>
      </c>
      <c r="P213" s="12"/>
    </row>
    <row r="214" spans="2:16" hidden="1" outlineLevel="2" collapsed="1" x14ac:dyDescent="0.25">
      <c r="B214" s="55"/>
      <c r="C214" s="267" t="s">
        <v>365</v>
      </c>
      <c r="D214" s="268"/>
      <c r="E214" s="269"/>
      <c r="F214" s="34" t="s">
        <v>366</v>
      </c>
      <c r="G214" s="289">
        <f t="shared" ca="1" si="19"/>
        <v>0</v>
      </c>
      <c r="H214" s="12"/>
      <c r="I214" s="289">
        <f t="shared" ca="1" si="18"/>
        <v>0</v>
      </c>
      <c r="J214" s="12"/>
      <c r="K214" s="289">
        <f t="shared" ref="K214:K251" ca="1" si="20">SUMIF($F$260:$K$607,F214,$K$260:$K$607)</f>
        <v>0</v>
      </c>
      <c r="L214" s="12"/>
      <c r="M214" s="289">
        <f t="shared" ref="M214:M251" ca="1" si="21">SUMIF($F$260:$M$607,F214,$M$260:$M$607)</f>
        <v>0</v>
      </c>
      <c r="N214" s="12"/>
      <c r="O214" s="289">
        <f t="shared" ref="O214:O251" ca="1" si="22">SUMIF($F$260:$O$607,F214,$O$260:$O$607)</f>
        <v>0</v>
      </c>
      <c r="P214" s="12"/>
    </row>
    <row r="215" spans="2:16" hidden="1" outlineLevel="3" x14ac:dyDescent="0.25">
      <c r="B215" s="55"/>
      <c r="D215" s="19" t="s">
        <v>355</v>
      </c>
      <c r="E215" s="19"/>
      <c r="F215" s="34" t="s">
        <v>356</v>
      </c>
      <c r="G215" s="289">
        <f t="shared" ca="1" si="19"/>
        <v>0</v>
      </c>
      <c r="H215" s="12"/>
      <c r="I215" s="289">
        <f t="shared" ca="1" si="18"/>
        <v>0</v>
      </c>
      <c r="J215" s="12"/>
      <c r="K215" s="289">
        <f t="shared" ca="1" si="20"/>
        <v>0</v>
      </c>
      <c r="L215" s="12"/>
      <c r="M215" s="289">
        <f t="shared" ca="1" si="21"/>
        <v>0</v>
      </c>
      <c r="N215" s="12"/>
      <c r="O215" s="289">
        <f t="shared" ca="1" si="22"/>
        <v>0</v>
      </c>
      <c r="P215" s="12"/>
    </row>
    <row r="216" spans="2:16" outlineLevel="2" x14ac:dyDescent="0.25">
      <c r="B216" s="55"/>
      <c r="C216" s="19" t="s">
        <v>367</v>
      </c>
      <c r="D216" s="61"/>
      <c r="E216" s="61"/>
      <c r="F216" s="34" t="s">
        <v>368</v>
      </c>
      <c r="G216" s="289" t="e">
        <f t="shared" ca="1" si="19"/>
        <v>#REF!</v>
      </c>
      <c r="H216" s="12"/>
      <c r="I216" s="289">
        <f t="shared" ca="1" si="18"/>
        <v>367</v>
      </c>
      <c r="J216" s="12"/>
      <c r="K216" s="378" t="e">
        <f ca="1">SUMIF($F$260:$K$607,F216,$K$260:$K$607)</f>
        <v>#REF!</v>
      </c>
      <c r="L216" s="12"/>
      <c r="M216" s="289" t="e">
        <f t="shared" ca="1" si="21"/>
        <v>#REF!</v>
      </c>
      <c r="N216" s="12"/>
      <c r="O216" s="289">
        <f t="shared" ca="1" si="22"/>
        <v>385</v>
      </c>
      <c r="P216" s="12"/>
    </row>
    <row r="217" spans="2:16" hidden="1" outlineLevel="2" collapsed="1" x14ac:dyDescent="0.25">
      <c r="B217" s="55"/>
      <c r="C217" s="29" t="s">
        <v>369</v>
      </c>
      <c r="D217" s="92"/>
      <c r="E217" s="29"/>
      <c r="F217" s="34" t="s">
        <v>370</v>
      </c>
      <c r="G217" s="289">
        <f t="shared" ca="1" si="19"/>
        <v>0</v>
      </c>
      <c r="H217" s="12"/>
      <c r="I217" s="289">
        <f t="shared" ca="1" si="18"/>
        <v>0</v>
      </c>
      <c r="J217" s="12"/>
      <c r="K217" s="289">
        <f t="shared" ca="1" si="20"/>
        <v>0</v>
      </c>
      <c r="L217" s="12"/>
      <c r="M217" s="289">
        <f t="shared" ca="1" si="21"/>
        <v>0</v>
      </c>
      <c r="N217" s="12"/>
      <c r="O217" s="289">
        <f t="shared" ca="1" si="22"/>
        <v>0</v>
      </c>
      <c r="P217" s="12"/>
    </row>
    <row r="218" spans="2:16" hidden="1" outlineLevel="3" x14ac:dyDescent="0.25">
      <c r="B218" s="67"/>
      <c r="C218" s="68"/>
      <c r="D218" s="270" t="s">
        <v>371</v>
      </c>
      <c r="E218" s="270"/>
      <c r="F218" s="80" t="s">
        <v>372</v>
      </c>
      <c r="G218" s="53">
        <f t="shared" ca="1" si="19"/>
        <v>0</v>
      </c>
      <c r="H218" s="26"/>
      <c r="I218" s="53">
        <f t="shared" ca="1" si="18"/>
        <v>0</v>
      </c>
      <c r="J218" s="26"/>
      <c r="K218" s="53">
        <f t="shared" ca="1" si="20"/>
        <v>0</v>
      </c>
      <c r="L218" s="26"/>
      <c r="M218" s="53">
        <f t="shared" ca="1" si="21"/>
        <v>0</v>
      </c>
      <c r="N218" s="26"/>
      <c r="O218" s="53">
        <f t="shared" ca="1" si="22"/>
        <v>0</v>
      </c>
      <c r="P218" s="26"/>
    </row>
    <row r="219" spans="2:16" ht="29.25" hidden="1" customHeight="1" collapsed="1" x14ac:dyDescent="0.25">
      <c r="B219" s="1522" t="s">
        <v>373</v>
      </c>
      <c r="C219" s="1523"/>
      <c r="D219" s="1523"/>
      <c r="E219" s="1524"/>
      <c r="F219" s="34"/>
      <c r="G219" s="289">
        <f t="shared" ca="1" si="19"/>
        <v>0</v>
      </c>
      <c r="H219" s="58"/>
      <c r="I219" s="289">
        <f t="shared" ca="1" si="18"/>
        <v>0</v>
      </c>
      <c r="J219" s="58"/>
      <c r="K219" s="289">
        <f t="shared" ca="1" si="20"/>
        <v>0</v>
      </c>
      <c r="L219" s="58"/>
      <c r="M219" s="289">
        <f t="shared" ca="1" si="21"/>
        <v>0</v>
      </c>
      <c r="N219" s="58"/>
      <c r="O219" s="289">
        <f t="shared" ca="1" si="22"/>
        <v>0</v>
      </c>
      <c r="P219" s="58"/>
    </row>
    <row r="220" spans="2:16" ht="15.75" hidden="1" customHeight="1" outlineLevel="1" x14ac:dyDescent="0.25">
      <c r="B220" s="139" t="s">
        <v>374</v>
      </c>
      <c r="C220" s="139"/>
      <c r="D220" s="135"/>
      <c r="E220" s="95"/>
      <c r="F220" s="34" t="s">
        <v>375</v>
      </c>
      <c r="G220" s="289">
        <f t="shared" ca="1" si="19"/>
        <v>0</v>
      </c>
      <c r="H220" s="12"/>
      <c r="I220" s="289">
        <f t="shared" ca="1" si="18"/>
        <v>0</v>
      </c>
      <c r="J220" s="12"/>
      <c r="K220" s="289">
        <f t="shared" ca="1" si="20"/>
        <v>0</v>
      </c>
      <c r="L220" s="12"/>
      <c r="M220" s="289">
        <f t="shared" ca="1" si="21"/>
        <v>0</v>
      </c>
      <c r="N220" s="12"/>
      <c r="O220" s="289">
        <f t="shared" ca="1" si="22"/>
        <v>0</v>
      </c>
      <c r="P220" s="12"/>
    </row>
    <row r="221" spans="2:16" hidden="1" outlineLevel="2" x14ac:dyDescent="0.25">
      <c r="B221" s="154" t="s">
        <v>254</v>
      </c>
      <c r="C221" s="35"/>
      <c r="D221" s="35"/>
      <c r="E221" s="35"/>
      <c r="F221" s="34"/>
      <c r="G221" s="289">
        <f t="shared" ca="1" si="19"/>
        <v>0</v>
      </c>
      <c r="H221" s="12"/>
      <c r="I221" s="289">
        <f t="shared" ref="I221:I252" ca="1" si="23">SUMIF($F$260:$I$607,F221,$I$260:$I$607)</f>
        <v>0</v>
      </c>
      <c r="J221" s="12"/>
      <c r="K221" s="289">
        <f t="shared" ca="1" si="20"/>
        <v>0</v>
      </c>
      <c r="L221" s="12"/>
      <c r="M221" s="289">
        <f t="shared" ca="1" si="21"/>
        <v>0</v>
      </c>
      <c r="N221" s="12"/>
      <c r="O221" s="289">
        <f t="shared" ca="1" si="22"/>
        <v>0</v>
      </c>
      <c r="P221" s="12"/>
    </row>
    <row r="222" spans="2:16" hidden="1" outlineLevel="2" x14ac:dyDescent="0.25">
      <c r="B222" s="65"/>
      <c r="C222" s="61" t="s">
        <v>376</v>
      </c>
      <c r="D222" s="62"/>
      <c r="E222" s="62"/>
      <c r="F222" s="34" t="s">
        <v>377</v>
      </c>
      <c r="G222" s="289">
        <f t="shared" ca="1" si="19"/>
        <v>0</v>
      </c>
      <c r="H222" s="12"/>
      <c r="I222" s="289">
        <f t="shared" ca="1" si="23"/>
        <v>0</v>
      </c>
      <c r="J222" s="12"/>
      <c r="K222" s="289">
        <f t="shared" ca="1" si="20"/>
        <v>0</v>
      </c>
      <c r="L222" s="12"/>
      <c r="M222" s="289">
        <f t="shared" ca="1" si="21"/>
        <v>0</v>
      </c>
      <c r="N222" s="12"/>
      <c r="O222" s="289">
        <f t="shared" ca="1" si="22"/>
        <v>0</v>
      </c>
      <c r="P222" s="12"/>
    </row>
    <row r="223" spans="2:16" hidden="1" outlineLevel="3" x14ac:dyDescent="0.25">
      <c r="B223" s="65"/>
      <c r="C223" s="61"/>
      <c r="D223" s="63" t="s">
        <v>378</v>
      </c>
      <c r="E223" s="63"/>
      <c r="F223" s="34" t="s">
        <v>379</v>
      </c>
      <c r="G223" s="289">
        <f t="shared" ca="1" si="19"/>
        <v>0</v>
      </c>
      <c r="H223" s="12"/>
      <c r="I223" s="289">
        <f t="shared" ca="1" si="23"/>
        <v>0</v>
      </c>
      <c r="J223" s="12"/>
      <c r="K223" s="289">
        <f t="shared" ca="1" si="20"/>
        <v>0</v>
      </c>
      <c r="L223" s="12"/>
      <c r="M223" s="289">
        <f t="shared" ca="1" si="21"/>
        <v>0</v>
      </c>
      <c r="N223" s="12"/>
      <c r="O223" s="289">
        <f t="shared" ca="1" si="22"/>
        <v>0</v>
      </c>
      <c r="P223" s="12"/>
    </row>
    <row r="224" spans="2:16" hidden="1" outlineLevel="3" x14ac:dyDescent="0.25">
      <c r="B224" s="65"/>
      <c r="C224" s="61"/>
      <c r="D224" s="63" t="s">
        <v>380</v>
      </c>
      <c r="E224" s="63"/>
      <c r="F224" s="34" t="s">
        <v>381</v>
      </c>
      <c r="G224" s="289">
        <f t="shared" ca="1" si="19"/>
        <v>0</v>
      </c>
      <c r="H224" s="12"/>
      <c r="I224" s="289">
        <f t="shared" ca="1" si="23"/>
        <v>0</v>
      </c>
      <c r="J224" s="12"/>
      <c r="K224" s="289">
        <f t="shared" ca="1" si="20"/>
        <v>0</v>
      </c>
      <c r="L224" s="12"/>
      <c r="M224" s="289">
        <f t="shared" ca="1" si="21"/>
        <v>0</v>
      </c>
      <c r="N224" s="12"/>
      <c r="O224" s="289">
        <f t="shared" ca="1" si="22"/>
        <v>0</v>
      </c>
      <c r="P224" s="12"/>
    </row>
    <row r="225" spans="2:16" hidden="1" outlineLevel="2" x14ac:dyDescent="0.25">
      <c r="B225" s="65"/>
      <c r="C225" s="61" t="s">
        <v>382</v>
      </c>
      <c r="D225" s="57"/>
      <c r="E225" s="57"/>
      <c r="F225" s="34" t="s">
        <v>383</v>
      </c>
      <c r="G225" s="289">
        <f t="shared" ca="1" si="19"/>
        <v>0</v>
      </c>
      <c r="H225" s="12"/>
      <c r="I225" s="289">
        <f t="shared" ca="1" si="23"/>
        <v>0</v>
      </c>
      <c r="J225" s="12"/>
      <c r="K225" s="289">
        <f t="shared" ca="1" si="20"/>
        <v>0</v>
      </c>
      <c r="L225" s="12"/>
      <c r="M225" s="289">
        <f t="shared" ca="1" si="21"/>
        <v>0</v>
      </c>
      <c r="N225" s="12"/>
      <c r="O225" s="289">
        <f t="shared" ca="1" si="22"/>
        <v>0</v>
      </c>
      <c r="P225" s="12"/>
    </row>
    <row r="226" spans="2:16" ht="14.25" hidden="1" customHeight="1" outlineLevel="2" x14ac:dyDescent="0.25">
      <c r="B226" s="65"/>
      <c r="C226" s="29" t="s">
        <v>384</v>
      </c>
      <c r="D226" s="92"/>
      <c r="E226" s="70"/>
      <c r="F226" s="34" t="s">
        <v>385</v>
      </c>
      <c r="G226" s="289">
        <f t="shared" ca="1" si="19"/>
        <v>0</v>
      </c>
      <c r="H226" s="12"/>
      <c r="I226" s="289">
        <f t="shared" ca="1" si="23"/>
        <v>0</v>
      </c>
      <c r="J226" s="12"/>
      <c r="K226" s="289">
        <f t="shared" ca="1" si="20"/>
        <v>0</v>
      </c>
      <c r="L226" s="12"/>
      <c r="M226" s="289">
        <f t="shared" ca="1" si="21"/>
        <v>0</v>
      </c>
      <c r="N226" s="12"/>
      <c r="O226" s="289">
        <f t="shared" ca="1" si="22"/>
        <v>0</v>
      </c>
      <c r="P226" s="12"/>
    </row>
    <row r="227" spans="2:16" hidden="1" outlineLevel="1" x14ac:dyDescent="0.25">
      <c r="B227" s="18" t="s">
        <v>386</v>
      </c>
      <c r="C227" s="61"/>
      <c r="D227" s="62"/>
      <c r="E227" s="62"/>
      <c r="F227" s="34" t="s">
        <v>387</v>
      </c>
      <c r="G227" s="289">
        <f t="shared" ca="1" si="19"/>
        <v>0</v>
      </c>
      <c r="H227" s="12"/>
      <c r="I227" s="289">
        <f t="shared" ca="1" si="23"/>
        <v>0</v>
      </c>
      <c r="J227" s="12"/>
      <c r="K227" s="289">
        <f t="shared" ca="1" si="20"/>
        <v>0</v>
      </c>
      <c r="L227" s="12"/>
      <c r="M227" s="289">
        <f t="shared" ca="1" si="21"/>
        <v>0</v>
      </c>
      <c r="N227" s="12"/>
      <c r="O227" s="289">
        <f t="shared" ca="1" si="22"/>
        <v>0</v>
      </c>
      <c r="P227" s="12"/>
    </row>
    <row r="228" spans="2:16" hidden="1" outlineLevel="2" x14ac:dyDescent="0.25">
      <c r="B228" s="154" t="s">
        <v>254</v>
      </c>
      <c r="C228" s="35"/>
      <c r="D228" s="35"/>
      <c r="E228" s="35"/>
      <c r="F228" s="34"/>
      <c r="G228" s="289">
        <f t="shared" ca="1" si="19"/>
        <v>0</v>
      </c>
      <c r="H228" s="12"/>
      <c r="I228" s="289">
        <f t="shared" ca="1" si="23"/>
        <v>0</v>
      </c>
      <c r="J228" s="12"/>
      <c r="K228" s="289">
        <f t="shared" ca="1" si="20"/>
        <v>0</v>
      </c>
      <c r="L228" s="12"/>
      <c r="M228" s="289">
        <f t="shared" ca="1" si="21"/>
        <v>0</v>
      </c>
      <c r="N228" s="12"/>
      <c r="O228" s="289">
        <f t="shared" ca="1" si="22"/>
        <v>0</v>
      </c>
      <c r="P228" s="12"/>
    </row>
    <row r="229" spans="2:16" hidden="1" outlineLevel="2" x14ac:dyDescent="0.25">
      <c r="B229" s="65"/>
      <c r="C229" s="61" t="s">
        <v>388</v>
      </c>
      <c r="D229" s="62"/>
      <c r="E229" s="62"/>
      <c r="F229" s="34" t="s">
        <v>389</v>
      </c>
      <c r="G229" s="289">
        <f t="shared" ca="1" si="19"/>
        <v>0</v>
      </c>
      <c r="H229" s="12"/>
      <c r="I229" s="289">
        <f t="shared" ca="1" si="23"/>
        <v>0</v>
      </c>
      <c r="J229" s="12"/>
      <c r="K229" s="289">
        <f t="shared" ca="1" si="20"/>
        <v>0</v>
      </c>
      <c r="L229" s="12"/>
      <c r="M229" s="289">
        <f t="shared" ca="1" si="21"/>
        <v>0</v>
      </c>
      <c r="N229" s="12"/>
      <c r="O229" s="289">
        <f t="shared" ca="1" si="22"/>
        <v>0</v>
      </c>
      <c r="P229" s="12"/>
    </row>
    <row r="230" spans="2:16" hidden="1" outlineLevel="2" x14ac:dyDescent="0.25">
      <c r="B230" s="65"/>
      <c r="C230" s="61" t="s">
        <v>390</v>
      </c>
      <c r="D230" s="62"/>
      <c r="E230" s="62"/>
      <c r="F230" s="34" t="s">
        <v>391</v>
      </c>
      <c r="G230" s="289">
        <f t="shared" ca="1" si="19"/>
        <v>0</v>
      </c>
      <c r="H230" s="12"/>
      <c r="I230" s="289">
        <f t="shared" ca="1" si="23"/>
        <v>0</v>
      </c>
      <c r="J230" s="12"/>
      <c r="K230" s="289">
        <f t="shared" ca="1" si="20"/>
        <v>0</v>
      </c>
      <c r="L230" s="12"/>
      <c r="M230" s="289">
        <f t="shared" ca="1" si="21"/>
        <v>0</v>
      </c>
      <c r="N230" s="12"/>
      <c r="O230" s="289">
        <f t="shared" ca="1" si="22"/>
        <v>0</v>
      </c>
      <c r="P230" s="12"/>
    </row>
    <row r="231" spans="2:16" hidden="1" outlineLevel="2" collapsed="1" x14ac:dyDescent="0.25">
      <c r="B231" s="65"/>
      <c r="C231" s="61" t="s">
        <v>392</v>
      </c>
      <c r="D231" s="62"/>
      <c r="E231" s="62"/>
      <c r="F231" s="34" t="s">
        <v>393</v>
      </c>
      <c r="G231" s="289">
        <f t="shared" ca="1" si="19"/>
        <v>0</v>
      </c>
      <c r="H231" s="12"/>
      <c r="I231" s="289">
        <f t="shared" ca="1" si="23"/>
        <v>0</v>
      </c>
      <c r="J231" s="12"/>
      <c r="K231" s="289">
        <f t="shared" ca="1" si="20"/>
        <v>0</v>
      </c>
      <c r="L231" s="12"/>
      <c r="M231" s="289">
        <f t="shared" ca="1" si="21"/>
        <v>0</v>
      </c>
      <c r="N231" s="12"/>
      <c r="O231" s="289">
        <f t="shared" ca="1" si="22"/>
        <v>0</v>
      </c>
      <c r="P231" s="12"/>
    </row>
    <row r="232" spans="2:16" hidden="1" outlineLevel="2" x14ac:dyDescent="0.25">
      <c r="B232" s="65"/>
      <c r="C232" s="61"/>
      <c r="D232" s="61" t="s">
        <v>394</v>
      </c>
      <c r="E232" s="61"/>
      <c r="F232" s="34" t="s">
        <v>395</v>
      </c>
      <c r="G232" s="289">
        <f t="shared" ca="1" si="19"/>
        <v>0</v>
      </c>
      <c r="H232" s="12"/>
      <c r="I232" s="289">
        <f t="shared" ca="1" si="23"/>
        <v>0</v>
      </c>
      <c r="J232" s="12"/>
      <c r="K232" s="289">
        <f t="shared" ca="1" si="20"/>
        <v>0</v>
      </c>
      <c r="L232" s="12"/>
      <c r="M232" s="289">
        <f t="shared" ca="1" si="21"/>
        <v>0</v>
      </c>
      <c r="N232" s="12"/>
      <c r="O232" s="289">
        <f t="shared" ca="1" si="22"/>
        <v>0</v>
      </c>
      <c r="P232" s="12"/>
    </row>
    <row r="233" spans="2:16" hidden="1" outlineLevel="2" x14ac:dyDescent="0.25">
      <c r="B233" s="65"/>
      <c r="C233" s="61"/>
      <c r="D233" s="61" t="s">
        <v>396</v>
      </c>
      <c r="E233" s="61"/>
      <c r="F233" s="34" t="s">
        <v>397</v>
      </c>
      <c r="G233" s="289">
        <f t="shared" ca="1" si="19"/>
        <v>0</v>
      </c>
      <c r="H233" s="12"/>
      <c r="I233" s="289">
        <f t="shared" ca="1" si="23"/>
        <v>0</v>
      </c>
      <c r="J233" s="12"/>
      <c r="K233" s="289">
        <f t="shared" ca="1" si="20"/>
        <v>0</v>
      </c>
      <c r="L233" s="12"/>
      <c r="M233" s="289">
        <f t="shared" ca="1" si="21"/>
        <v>0</v>
      </c>
      <c r="N233" s="12"/>
      <c r="O233" s="289">
        <f t="shared" ca="1" si="22"/>
        <v>0</v>
      </c>
      <c r="P233" s="12"/>
    </row>
    <row r="234" spans="2:16" ht="15.75" hidden="1" customHeight="1" collapsed="1" x14ac:dyDescent="0.25">
      <c r="B234" s="160" t="s">
        <v>398</v>
      </c>
      <c r="C234" s="160"/>
      <c r="D234" s="142"/>
      <c r="E234" s="408"/>
      <c r="F234" s="34" t="s">
        <v>399</v>
      </c>
      <c r="G234" s="289">
        <f t="shared" ca="1" si="19"/>
        <v>0</v>
      </c>
      <c r="H234" s="58"/>
      <c r="I234" s="289">
        <f t="shared" ca="1" si="23"/>
        <v>0</v>
      </c>
      <c r="J234" s="58"/>
      <c r="K234" s="289">
        <f t="shared" ca="1" si="20"/>
        <v>0</v>
      </c>
      <c r="L234" s="58"/>
      <c r="M234" s="289">
        <f t="shared" ca="1" si="21"/>
        <v>0</v>
      </c>
      <c r="N234" s="58"/>
      <c r="O234" s="289">
        <f t="shared" ca="1" si="22"/>
        <v>0</v>
      </c>
      <c r="P234" s="58"/>
    </row>
    <row r="235" spans="2:16" ht="15.75" hidden="1" customHeight="1" outlineLevel="1" x14ac:dyDescent="0.25">
      <c r="B235" s="139" t="s">
        <v>400</v>
      </c>
      <c r="C235" s="139"/>
      <c r="D235" s="135"/>
      <c r="E235" s="95"/>
      <c r="F235" s="34" t="s">
        <v>401</v>
      </c>
      <c r="G235" s="289">
        <f t="shared" ca="1" si="19"/>
        <v>0</v>
      </c>
      <c r="H235" s="12"/>
      <c r="I235" s="289">
        <f t="shared" ca="1" si="23"/>
        <v>0</v>
      </c>
      <c r="J235" s="12"/>
      <c r="K235" s="289">
        <f t="shared" ca="1" si="20"/>
        <v>0</v>
      </c>
      <c r="L235" s="12"/>
      <c r="M235" s="289">
        <f t="shared" ca="1" si="21"/>
        <v>0</v>
      </c>
      <c r="N235" s="12"/>
      <c r="O235" s="289">
        <f t="shared" ca="1" si="22"/>
        <v>0</v>
      </c>
      <c r="P235" s="12"/>
    </row>
    <row r="236" spans="2:16" hidden="1" outlineLevel="2" x14ac:dyDescent="0.25">
      <c r="B236" s="154" t="s">
        <v>254</v>
      </c>
      <c r="C236" s="35"/>
      <c r="D236" s="35"/>
      <c r="E236" s="35"/>
      <c r="F236" s="34"/>
      <c r="G236" s="289">
        <f t="shared" ca="1" si="19"/>
        <v>0</v>
      </c>
      <c r="H236" s="12"/>
      <c r="I236" s="289">
        <f t="shared" ca="1" si="23"/>
        <v>0</v>
      </c>
      <c r="J236" s="12"/>
      <c r="K236" s="289">
        <f t="shared" ca="1" si="20"/>
        <v>0</v>
      </c>
      <c r="L236" s="12"/>
      <c r="M236" s="289">
        <f t="shared" ca="1" si="21"/>
        <v>0</v>
      </c>
      <c r="N236" s="12"/>
      <c r="O236" s="289">
        <f t="shared" ca="1" si="22"/>
        <v>0</v>
      </c>
      <c r="P236" s="12"/>
    </row>
    <row r="237" spans="2:16" hidden="1" outlineLevel="2" x14ac:dyDescent="0.25">
      <c r="B237" s="65"/>
      <c r="C237" s="61" t="s">
        <v>402</v>
      </c>
      <c r="D237" s="19"/>
      <c r="E237" s="19"/>
      <c r="F237" s="34" t="s">
        <v>403</v>
      </c>
      <c r="G237" s="289">
        <f t="shared" ca="1" si="19"/>
        <v>0</v>
      </c>
      <c r="H237" s="12"/>
      <c r="I237" s="289">
        <f t="shared" ca="1" si="23"/>
        <v>0</v>
      </c>
      <c r="J237" s="12"/>
      <c r="K237" s="289">
        <f t="shared" ca="1" si="20"/>
        <v>0</v>
      </c>
      <c r="L237" s="12"/>
      <c r="M237" s="289">
        <f t="shared" ca="1" si="21"/>
        <v>0</v>
      </c>
      <c r="N237" s="12"/>
      <c r="O237" s="289">
        <f t="shared" ca="1" si="22"/>
        <v>0</v>
      </c>
      <c r="P237" s="12"/>
    </row>
    <row r="238" spans="2:16" hidden="1" outlineLevel="2" x14ac:dyDescent="0.25">
      <c r="B238" s="65"/>
      <c r="C238" s="61"/>
      <c r="D238" s="63" t="s">
        <v>404</v>
      </c>
      <c r="E238" s="63"/>
      <c r="F238" s="34" t="s">
        <v>405</v>
      </c>
      <c r="G238" s="289">
        <f t="shared" ca="1" si="19"/>
        <v>0</v>
      </c>
      <c r="H238" s="12"/>
      <c r="I238" s="289">
        <f t="shared" ca="1" si="23"/>
        <v>0</v>
      </c>
      <c r="J238" s="12"/>
      <c r="K238" s="289">
        <f t="shared" ca="1" si="20"/>
        <v>0</v>
      </c>
      <c r="L238" s="12"/>
      <c r="M238" s="289">
        <f t="shared" ca="1" si="21"/>
        <v>0</v>
      </c>
      <c r="N238" s="12"/>
      <c r="O238" s="289">
        <f t="shared" ca="1" si="22"/>
        <v>0</v>
      </c>
      <c r="P238" s="12"/>
    </row>
    <row r="239" spans="2:16" ht="15.75" hidden="1" customHeight="1" outlineLevel="1" x14ac:dyDescent="0.25">
      <c r="B239" s="139" t="s">
        <v>406</v>
      </c>
      <c r="C239" s="139"/>
      <c r="D239" s="135"/>
      <c r="E239" s="95"/>
      <c r="F239" s="34" t="s">
        <v>407</v>
      </c>
      <c r="G239" s="289">
        <f t="shared" ca="1" si="19"/>
        <v>0</v>
      </c>
      <c r="H239" s="12"/>
      <c r="I239" s="289">
        <f t="shared" ca="1" si="23"/>
        <v>0</v>
      </c>
      <c r="J239" s="12"/>
      <c r="K239" s="289">
        <f t="shared" ca="1" si="20"/>
        <v>0</v>
      </c>
      <c r="L239" s="12"/>
      <c r="M239" s="289">
        <f t="shared" ca="1" si="21"/>
        <v>0</v>
      </c>
      <c r="N239" s="12"/>
      <c r="O239" s="289">
        <f t="shared" ca="1" si="22"/>
        <v>0</v>
      </c>
      <c r="P239" s="12"/>
    </row>
    <row r="240" spans="2:16" hidden="1" outlineLevel="2" x14ac:dyDescent="0.25">
      <c r="B240" s="154" t="s">
        <v>254</v>
      </c>
      <c r="C240" s="35"/>
      <c r="D240" s="35"/>
      <c r="E240" s="35"/>
      <c r="F240" s="34"/>
      <c r="G240" s="289">
        <f t="shared" ca="1" si="19"/>
        <v>0</v>
      </c>
      <c r="H240" s="12"/>
      <c r="I240" s="289">
        <f t="shared" ca="1" si="23"/>
        <v>0</v>
      </c>
      <c r="J240" s="12"/>
      <c r="K240" s="289">
        <f t="shared" ca="1" si="20"/>
        <v>0</v>
      </c>
      <c r="L240" s="12"/>
      <c r="M240" s="289">
        <f t="shared" ca="1" si="21"/>
        <v>0</v>
      </c>
      <c r="N240" s="12"/>
      <c r="O240" s="289">
        <f t="shared" ca="1" si="22"/>
        <v>0</v>
      </c>
      <c r="P240" s="12"/>
    </row>
    <row r="241" spans="2:16" hidden="1" outlineLevel="2" x14ac:dyDescent="0.25">
      <c r="B241" s="154"/>
      <c r="C241" s="52" t="s">
        <v>408</v>
      </c>
      <c r="D241" s="35"/>
      <c r="E241" s="35"/>
      <c r="F241" s="34" t="s">
        <v>409</v>
      </c>
      <c r="G241" s="289">
        <f t="shared" ca="1" si="19"/>
        <v>0</v>
      </c>
      <c r="H241" s="12"/>
      <c r="I241" s="289">
        <f t="shared" ca="1" si="23"/>
        <v>0</v>
      </c>
      <c r="J241" s="12"/>
      <c r="K241" s="289">
        <f t="shared" ca="1" si="20"/>
        <v>0</v>
      </c>
      <c r="L241" s="12"/>
      <c r="M241" s="289">
        <f t="shared" ca="1" si="21"/>
        <v>0</v>
      </c>
      <c r="N241" s="12"/>
      <c r="O241" s="289">
        <f t="shared" ca="1" si="22"/>
        <v>0</v>
      </c>
      <c r="P241" s="12"/>
    </row>
    <row r="242" spans="2:16" hidden="1" outlineLevel="2" x14ac:dyDescent="0.25">
      <c r="B242" s="154"/>
      <c r="C242" s="35"/>
      <c r="D242" s="52" t="s">
        <v>410</v>
      </c>
      <c r="E242" s="52"/>
      <c r="F242" s="34" t="s">
        <v>411</v>
      </c>
      <c r="G242" s="289">
        <f t="shared" ca="1" si="19"/>
        <v>0</v>
      </c>
      <c r="H242" s="12"/>
      <c r="I242" s="289">
        <f t="shared" ca="1" si="23"/>
        <v>0</v>
      </c>
      <c r="J242" s="12"/>
      <c r="K242" s="289">
        <f t="shared" ca="1" si="20"/>
        <v>0</v>
      </c>
      <c r="L242" s="12"/>
      <c r="M242" s="289">
        <f t="shared" ca="1" si="21"/>
        <v>0</v>
      </c>
      <c r="N242" s="12"/>
      <c r="O242" s="289">
        <f t="shared" ca="1" si="22"/>
        <v>0</v>
      </c>
      <c r="P242" s="12"/>
    </row>
    <row r="243" spans="2:16" hidden="1" outlineLevel="2" x14ac:dyDescent="0.25">
      <c r="B243" s="65"/>
      <c r="C243" s="19"/>
      <c r="D243" s="19" t="s">
        <v>412</v>
      </c>
      <c r="E243" s="19"/>
      <c r="F243" s="34" t="s">
        <v>413</v>
      </c>
      <c r="G243" s="289">
        <f t="shared" ca="1" si="19"/>
        <v>0</v>
      </c>
      <c r="H243" s="12"/>
      <c r="I243" s="289">
        <f t="shared" ca="1" si="23"/>
        <v>0</v>
      </c>
      <c r="J243" s="12"/>
      <c r="K243" s="289">
        <f t="shared" ca="1" si="20"/>
        <v>0</v>
      </c>
      <c r="L243" s="12"/>
      <c r="M243" s="289">
        <f t="shared" ca="1" si="21"/>
        <v>0</v>
      </c>
      <c r="N243" s="12"/>
      <c r="O243" s="289">
        <f t="shared" ca="1" si="22"/>
        <v>0</v>
      </c>
      <c r="P243" s="12"/>
    </row>
    <row r="244" spans="2:16" hidden="1" outlineLevel="2" x14ac:dyDescent="0.25">
      <c r="B244" s="65"/>
      <c r="C244" s="19" t="s">
        <v>414</v>
      </c>
      <c r="D244" s="19"/>
      <c r="E244" s="61"/>
      <c r="F244" s="34" t="s">
        <v>415</v>
      </c>
      <c r="G244" s="289">
        <f t="shared" ca="1" si="19"/>
        <v>0</v>
      </c>
      <c r="H244" s="12"/>
      <c r="I244" s="289">
        <f t="shared" ca="1" si="23"/>
        <v>0</v>
      </c>
      <c r="J244" s="12"/>
      <c r="K244" s="289">
        <f t="shared" ca="1" si="20"/>
        <v>0</v>
      </c>
      <c r="L244" s="12"/>
      <c r="M244" s="289">
        <f t="shared" ca="1" si="21"/>
        <v>0</v>
      </c>
      <c r="N244" s="12"/>
      <c r="O244" s="289">
        <f t="shared" ca="1" si="22"/>
        <v>0</v>
      </c>
      <c r="P244" s="12"/>
    </row>
    <row r="245" spans="2:16" ht="14.25" hidden="1" customHeight="1" outlineLevel="2" x14ac:dyDescent="0.25">
      <c r="B245" s="69"/>
      <c r="C245" s="77" t="s">
        <v>416</v>
      </c>
      <c r="D245" s="93"/>
      <c r="E245" s="77"/>
      <c r="F245" s="170" t="s">
        <v>417</v>
      </c>
      <c r="G245" s="53">
        <f t="shared" ca="1" si="19"/>
        <v>0</v>
      </c>
      <c r="H245" s="26"/>
      <c r="I245" s="53">
        <f t="shared" ca="1" si="23"/>
        <v>0</v>
      </c>
      <c r="J245" s="26"/>
      <c r="K245" s="53">
        <f t="shared" ca="1" si="20"/>
        <v>0</v>
      </c>
      <c r="L245" s="26"/>
      <c r="M245" s="53">
        <f t="shared" ca="1" si="21"/>
        <v>0</v>
      </c>
      <c r="N245" s="26"/>
      <c r="O245" s="53">
        <f t="shared" ca="1" si="22"/>
        <v>0</v>
      </c>
      <c r="P245" s="26"/>
    </row>
    <row r="246" spans="2:16" ht="15.6" hidden="1" outlineLevel="1" x14ac:dyDescent="0.3">
      <c r="B246" s="64" t="s">
        <v>418</v>
      </c>
      <c r="C246" s="19"/>
      <c r="D246" s="62"/>
      <c r="E246" s="62"/>
      <c r="F246" s="34" t="s">
        <v>419</v>
      </c>
      <c r="G246" s="289">
        <f t="shared" ca="1" si="19"/>
        <v>0</v>
      </c>
      <c r="H246" s="12"/>
      <c r="I246" s="289">
        <f t="shared" ca="1" si="23"/>
        <v>0</v>
      </c>
      <c r="J246" s="12"/>
      <c r="K246" s="289">
        <f t="shared" ca="1" si="20"/>
        <v>0</v>
      </c>
      <c r="L246" s="12"/>
      <c r="M246" s="289">
        <f t="shared" ca="1" si="21"/>
        <v>0</v>
      </c>
      <c r="N246" s="12"/>
      <c r="O246" s="289">
        <f t="shared" ca="1" si="22"/>
        <v>0</v>
      </c>
      <c r="P246" s="12"/>
    </row>
    <row r="247" spans="2:16" hidden="1" outlineLevel="2" x14ac:dyDescent="0.25">
      <c r="B247" s="154" t="s">
        <v>254</v>
      </c>
      <c r="C247" s="35"/>
      <c r="D247" s="35"/>
      <c r="E247" s="35"/>
      <c r="F247" s="34"/>
      <c r="G247" s="289">
        <f t="shared" ca="1" si="19"/>
        <v>0</v>
      </c>
      <c r="H247" s="12"/>
      <c r="I247" s="289">
        <f t="shared" ca="1" si="23"/>
        <v>0</v>
      </c>
      <c r="J247" s="12"/>
      <c r="K247" s="289">
        <f t="shared" ca="1" si="20"/>
        <v>0</v>
      </c>
      <c r="L247" s="12"/>
      <c r="M247" s="289">
        <f t="shared" ca="1" si="21"/>
        <v>0</v>
      </c>
      <c r="N247" s="12"/>
      <c r="O247" s="289">
        <f t="shared" ca="1" si="22"/>
        <v>0</v>
      </c>
      <c r="P247" s="12"/>
    </row>
    <row r="248" spans="2:16" hidden="1" outlineLevel="2" x14ac:dyDescent="0.25">
      <c r="B248" s="155"/>
      <c r="C248" s="61" t="s">
        <v>420</v>
      </c>
      <c r="D248" s="35"/>
      <c r="E248" s="35"/>
      <c r="F248" s="34" t="s">
        <v>421</v>
      </c>
      <c r="G248" s="289">
        <f t="shared" ca="1" si="19"/>
        <v>0</v>
      </c>
      <c r="H248" s="12"/>
      <c r="I248" s="289">
        <f t="shared" ca="1" si="23"/>
        <v>0</v>
      </c>
      <c r="J248" s="12"/>
      <c r="K248" s="289">
        <f t="shared" ca="1" si="20"/>
        <v>0</v>
      </c>
      <c r="L248" s="12"/>
      <c r="M248" s="289">
        <f t="shared" ca="1" si="21"/>
        <v>0</v>
      </c>
      <c r="N248" s="12"/>
      <c r="O248" s="289">
        <f t="shared" ca="1" si="22"/>
        <v>0</v>
      </c>
      <c r="P248" s="12"/>
    </row>
    <row r="249" spans="2:16" ht="15.6" hidden="1" outlineLevel="1" x14ac:dyDescent="0.3">
      <c r="B249" s="64" t="s">
        <v>422</v>
      </c>
      <c r="C249" s="19"/>
      <c r="D249" s="19"/>
      <c r="E249" s="19"/>
      <c r="F249" s="34" t="s">
        <v>423</v>
      </c>
      <c r="G249" s="289">
        <f t="shared" ca="1" si="19"/>
        <v>0</v>
      </c>
      <c r="H249" s="12"/>
      <c r="I249" s="289">
        <f t="shared" ca="1" si="23"/>
        <v>0</v>
      </c>
      <c r="J249" s="12"/>
      <c r="K249" s="289">
        <f t="shared" ca="1" si="20"/>
        <v>0</v>
      </c>
      <c r="L249" s="12"/>
      <c r="M249" s="289">
        <f t="shared" ca="1" si="21"/>
        <v>0</v>
      </c>
      <c r="N249" s="12"/>
      <c r="O249" s="289">
        <f t="shared" ca="1" si="22"/>
        <v>0</v>
      </c>
      <c r="P249" s="12"/>
    </row>
    <row r="250" spans="2:16" hidden="1" outlineLevel="2" x14ac:dyDescent="0.25">
      <c r="B250" s="154" t="s">
        <v>254</v>
      </c>
      <c r="C250" s="35"/>
      <c r="D250" s="35"/>
      <c r="E250" s="35"/>
      <c r="F250" s="34"/>
      <c r="G250" s="289">
        <f t="shared" ca="1" si="19"/>
        <v>0</v>
      </c>
      <c r="H250" s="12"/>
      <c r="I250" s="289">
        <f t="shared" ca="1" si="23"/>
        <v>0</v>
      </c>
      <c r="J250" s="12"/>
      <c r="K250" s="289">
        <f t="shared" ca="1" si="20"/>
        <v>0</v>
      </c>
      <c r="L250" s="12"/>
      <c r="M250" s="289">
        <f t="shared" ca="1" si="21"/>
        <v>0</v>
      </c>
      <c r="N250" s="12"/>
      <c r="O250" s="289">
        <f t="shared" ca="1" si="22"/>
        <v>0</v>
      </c>
      <c r="P250" s="12"/>
    </row>
    <row r="251" spans="2:16" hidden="1" outlineLevel="2" x14ac:dyDescent="0.25">
      <c r="B251" s="13"/>
      <c r="C251" s="19" t="s">
        <v>424</v>
      </c>
      <c r="D251" s="63"/>
      <c r="E251" s="63"/>
      <c r="F251" s="34" t="s">
        <v>425</v>
      </c>
      <c r="G251" s="289">
        <f t="shared" ca="1" si="19"/>
        <v>0</v>
      </c>
      <c r="H251" s="12"/>
      <c r="I251" s="289">
        <f t="shared" ca="1" si="23"/>
        <v>0</v>
      </c>
      <c r="J251" s="12"/>
      <c r="K251" s="289">
        <f t="shared" ca="1" si="20"/>
        <v>0</v>
      </c>
      <c r="L251" s="12"/>
      <c r="M251" s="289">
        <f t="shared" ca="1" si="21"/>
        <v>0</v>
      </c>
      <c r="N251" s="12"/>
      <c r="O251" s="289">
        <f t="shared" ca="1" si="22"/>
        <v>0</v>
      </c>
      <c r="P251" s="12"/>
    </row>
    <row r="252" spans="2:16" ht="15.6" hidden="1" x14ac:dyDescent="0.25">
      <c r="B252" s="160" t="s">
        <v>426</v>
      </c>
      <c r="C252" s="160"/>
      <c r="D252" s="142"/>
      <c r="E252" s="408"/>
      <c r="F252" s="34" t="s">
        <v>427</v>
      </c>
      <c r="G252" s="378" t="e">
        <f ca="1">SUM(I252,K252,M252,O252)</f>
        <v>#REF!</v>
      </c>
      <c r="H252" s="58"/>
      <c r="I252" s="289">
        <f t="shared" ca="1" si="23"/>
        <v>252</v>
      </c>
      <c r="J252" s="58"/>
      <c r="K252" s="378" t="e">
        <f ca="1">SUMIF($F$260:$K$607,F252,$K$260:$K$607)</f>
        <v>#REF!</v>
      </c>
      <c r="L252" s="58"/>
      <c r="M252" s="289" t="e">
        <f ca="1">SUMIF($F$260:$M$607,F252,$M$260:$M$607)</f>
        <v>#REF!</v>
      </c>
      <c r="N252" s="58"/>
      <c r="O252" s="289">
        <f ca="1">SUMIF($F$260:$O$607,F252,$O$260:$O$607)</f>
        <v>0</v>
      </c>
      <c r="P252" s="58"/>
    </row>
    <row r="253" spans="2:16" ht="15" outlineLevel="1" x14ac:dyDescent="0.25">
      <c r="B253" s="71" t="s">
        <v>428</v>
      </c>
      <c r="C253" s="35"/>
      <c r="D253" s="35"/>
      <c r="E253" s="35"/>
      <c r="F253" s="52" t="s">
        <v>429</v>
      </c>
      <c r="G253" s="378" t="e">
        <f t="shared" si="19"/>
        <v>#REF!</v>
      </c>
      <c r="H253" s="385"/>
      <c r="I253" s="378">
        <f>SUM(I254:I255)</f>
        <v>280</v>
      </c>
      <c r="J253" s="391"/>
      <c r="K253" s="378" t="e">
        <f>SUM(K254:K255)</f>
        <v>#REF!</v>
      </c>
      <c r="L253" s="391"/>
      <c r="M253" s="378" t="e">
        <f>SUM(M254:M255)</f>
        <v>#REF!</v>
      </c>
      <c r="N253" s="385"/>
      <c r="O253" s="378">
        <f>SUM(O254:O255)</f>
        <v>0</v>
      </c>
      <c r="P253" s="12"/>
    </row>
    <row r="254" spans="2:16" ht="14.25" customHeight="1" outlineLevel="2" x14ac:dyDescent="0.25">
      <c r="B254" s="72"/>
      <c r="C254" s="166" t="s">
        <v>430</v>
      </c>
      <c r="D254" s="136"/>
      <c r="E254" s="108"/>
      <c r="F254" s="46" t="s">
        <v>431</v>
      </c>
      <c r="G254" s="382">
        <f t="shared" si="19"/>
        <v>280</v>
      </c>
      <c r="H254" s="387"/>
      <c r="I254" s="378">
        <f>I419</f>
        <v>280</v>
      </c>
      <c r="J254" s="391"/>
      <c r="K254" s="378">
        <f>K419</f>
        <v>0</v>
      </c>
      <c r="L254" s="391"/>
      <c r="M254" s="378">
        <f>M419</f>
        <v>0</v>
      </c>
      <c r="N254" s="387"/>
      <c r="O254" s="378">
        <f>O419</f>
        <v>0</v>
      </c>
      <c r="P254" s="73"/>
    </row>
    <row r="255" spans="2:16" ht="14.25" hidden="1" customHeight="1" outlineLevel="2" x14ac:dyDescent="0.25">
      <c r="B255" s="72"/>
      <c r="C255" s="166" t="s">
        <v>432</v>
      </c>
      <c r="D255" s="136"/>
      <c r="E255" s="108"/>
      <c r="F255" s="46" t="s">
        <v>433</v>
      </c>
      <c r="G255" s="382" t="e">
        <f t="shared" si="19"/>
        <v>#REF!</v>
      </c>
      <c r="H255" s="387"/>
      <c r="I255" s="378">
        <f>I608</f>
        <v>0</v>
      </c>
      <c r="J255" s="391"/>
      <c r="K255" s="378" t="e">
        <f>K608</f>
        <v>#REF!</v>
      </c>
      <c r="L255" s="391"/>
      <c r="M255" s="378" t="e">
        <f>M608</f>
        <v>#REF!</v>
      </c>
      <c r="N255" s="387"/>
      <c r="O255" s="378">
        <f>O608</f>
        <v>0</v>
      </c>
      <c r="P255" s="73"/>
    </row>
    <row r="256" spans="2:16" ht="16.2" outlineLevel="1" x14ac:dyDescent="0.25">
      <c r="B256" s="156" t="s">
        <v>434</v>
      </c>
      <c r="C256" s="19"/>
      <c r="D256" s="19"/>
      <c r="E256" s="19"/>
      <c r="F256" s="52" t="s">
        <v>435</v>
      </c>
      <c r="G256" s="378" t="e">
        <f t="shared" si="19"/>
        <v>#REF!</v>
      </c>
      <c r="H256" s="385"/>
      <c r="I256" s="378">
        <f>SUM(I257:I258)</f>
        <v>-28</v>
      </c>
      <c r="J256" s="391"/>
      <c r="K256" s="378" t="e">
        <f>SUM(K257:K258)</f>
        <v>#REF!</v>
      </c>
      <c r="L256" s="391"/>
      <c r="M256" s="378" t="e">
        <f>SUM(M257:M258)</f>
        <v>#REF!</v>
      </c>
      <c r="N256" s="385"/>
      <c r="O256" s="378">
        <f>SUM(O257:O258)</f>
        <v>0</v>
      </c>
      <c r="P256" s="12"/>
    </row>
    <row r="257" spans="2:16" ht="14.25" hidden="1" customHeight="1" outlineLevel="2" x14ac:dyDescent="0.25">
      <c r="B257" s="74"/>
      <c r="C257" s="29" t="s">
        <v>436</v>
      </c>
      <c r="D257" s="92"/>
      <c r="E257" s="29"/>
      <c r="F257" s="39" t="s">
        <v>437</v>
      </c>
      <c r="G257" s="381">
        <f t="shared" si="19"/>
        <v>0</v>
      </c>
      <c r="H257" s="384"/>
      <c r="I257" s="378">
        <f>I421</f>
        <v>0</v>
      </c>
      <c r="J257" s="391"/>
      <c r="K257" s="378">
        <f>K421</f>
        <v>0</v>
      </c>
      <c r="L257" s="391"/>
      <c r="M257" s="378">
        <f>M421</f>
        <v>0</v>
      </c>
      <c r="N257" s="384"/>
      <c r="O257" s="378">
        <f>O421</f>
        <v>0</v>
      </c>
      <c r="P257" s="26"/>
    </row>
    <row r="258" spans="2:16" ht="14.25" customHeight="1" outlineLevel="2" x14ac:dyDescent="0.25">
      <c r="B258" s="75"/>
      <c r="C258" s="45" t="s">
        <v>438</v>
      </c>
      <c r="D258" s="94"/>
      <c r="E258" s="45"/>
      <c r="F258" s="46" t="s">
        <v>439</v>
      </c>
      <c r="G258" s="382" t="e">
        <f>SUM(I258,K258,M258,O258)</f>
        <v>#REF!</v>
      </c>
      <c r="H258" s="387"/>
      <c r="I258" s="378">
        <f>I610</f>
        <v>-28</v>
      </c>
      <c r="J258" s="391"/>
      <c r="K258" s="378" t="e">
        <f>K610</f>
        <v>#REF!</v>
      </c>
      <c r="L258" s="391"/>
      <c r="M258" s="378" t="e">
        <f>M610</f>
        <v>#REF!</v>
      </c>
      <c r="N258" s="387"/>
      <c r="O258" s="378">
        <f>O610</f>
        <v>0</v>
      </c>
      <c r="P258" s="73"/>
    </row>
    <row r="259" spans="2:16" ht="21.75" customHeight="1" x14ac:dyDescent="0.3">
      <c r="B259" s="271" t="s">
        <v>440</v>
      </c>
      <c r="C259" s="271"/>
      <c r="D259" s="272"/>
      <c r="E259" s="273"/>
      <c r="F259" s="274" t="s">
        <v>441</v>
      </c>
      <c r="G259" s="376">
        <f>SUM(I259,K259,M259,O259)</f>
        <v>1782</v>
      </c>
      <c r="H259" s="389" t="s">
        <v>20</v>
      </c>
      <c r="I259" s="376">
        <f>SUM(I260,I304,I311)</f>
        <v>619</v>
      </c>
      <c r="J259" s="389" t="s">
        <v>20</v>
      </c>
      <c r="K259" s="376">
        <f>SUM(K260,K304,K311)</f>
        <v>384</v>
      </c>
      <c r="L259" s="389" t="s">
        <v>20</v>
      </c>
      <c r="M259" s="376">
        <f>SUM(M260,M304,M311)</f>
        <v>394</v>
      </c>
      <c r="N259" s="389" t="s">
        <v>20</v>
      </c>
      <c r="O259" s="376">
        <f>SUM(O260,O304,O311)</f>
        <v>385</v>
      </c>
      <c r="P259" s="275" t="s">
        <v>20</v>
      </c>
    </row>
    <row r="260" spans="2:16" x14ac:dyDescent="0.25">
      <c r="B260" s="13" t="s">
        <v>16</v>
      </c>
      <c r="C260" s="14"/>
      <c r="D260" s="14"/>
      <c r="E260" s="14"/>
      <c r="F260" s="17" t="s">
        <v>17</v>
      </c>
      <c r="G260" s="378">
        <f t="shared" si="19"/>
        <v>1450</v>
      </c>
      <c r="H260" s="390" t="s">
        <v>20</v>
      </c>
      <c r="I260" s="377">
        <f>I261+I266</f>
        <v>287</v>
      </c>
      <c r="J260" s="390" t="s">
        <v>20</v>
      </c>
      <c r="K260" s="377">
        <f>K261+K266</f>
        <v>384</v>
      </c>
      <c r="L260" s="390" t="s">
        <v>20</v>
      </c>
      <c r="M260" s="377">
        <f>M261+M266</f>
        <v>394</v>
      </c>
      <c r="N260" s="390" t="s">
        <v>20</v>
      </c>
      <c r="O260" s="377">
        <f>O261+O266</f>
        <v>385</v>
      </c>
      <c r="P260" s="16" t="s">
        <v>20</v>
      </c>
    </row>
    <row r="261" spans="2:16" hidden="1" outlineLevel="1" collapsed="1" x14ac:dyDescent="0.25">
      <c r="B261" s="13" t="s">
        <v>18</v>
      </c>
      <c r="C261" s="14"/>
      <c r="D261" s="14"/>
      <c r="E261" s="14"/>
      <c r="F261" s="17" t="s">
        <v>19</v>
      </c>
      <c r="G261" s="378">
        <f t="shared" si="19"/>
        <v>0</v>
      </c>
      <c r="H261" s="390" t="s">
        <v>20</v>
      </c>
      <c r="I261" s="377">
        <f>I262</f>
        <v>0</v>
      </c>
      <c r="J261" s="390" t="s">
        <v>20</v>
      </c>
      <c r="K261" s="377">
        <f>K262</f>
        <v>0</v>
      </c>
      <c r="L261" s="390" t="s">
        <v>20</v>
      </c>
      <c r="M261" s="377">
        <f>M262</f>
        <v>0</v>
      </c>
      <c r="N261" s="390" t="s">
        <v>20</v>
      </c>
      <c r="O261" s="377">
        <f>O262</f>
        <v>0</v>
      </c>
      <c r="P261" s="16" t="s">
        <v>20</v>
      </c>
    </row>
    <row r="262" spans="2:16" hidden="1" outlineLevel="2" x14ac:dyDescent="0.25">
      <c r="B262" s="13" t="s">
        <v>21</v>
      </c>
      <c r="C262" s="14"/>
      <c r="D262" s="14"/>
      <c r="E262" s="14"/>
      <c r="F262" s="17" t="s">
        <v>22</v>
      </c>
      <c r="G262" s="378">
        <f t="shared" si="19"/>
        <v>0</v>
      </c>
      <c r="H262" s="390" t="s">
        <v>20</v>
      </c>
      <c r="I262" s="377">
        <f>I263</f>
        <v>0</v>
      </c>
      <c r="J262" s="390" t="s">
        <v>20</v>
      </c>
      <c r="K262" s="377">
        <f>K263</f>
        <v>0</v>
      </c>
      <c r="L262" s="390" t="s">
        <v>20</v>
      </c>
      <c r="M262" s="377">
        <f>M263</f>
        <v>0</v>
      </c>
      <c r="N262" s="390" t="s">
        <v>20</v>
      </c>
      <c r="O262" s="377">
        <f>O263</f>
        <v>0</v>
      </c>
      <c r="P262" s="16" t="s">
        <v>20</v>
      </c>
    </row>
    <row r="263" spans="2:16" hidden="1" outlineLevel="3" x14ac:dyDescent="0.25">
      <c r="B263" s="18" t="s">
        <v>23</v>
      </c>
      <c r="C263" s="34"/>
      <c r="D263" s="34"/>
      <c r="E263" s="34"/>
      <c r="F263" s="15" t="s">
        <v>24</v>
      </c>
      <c r="G263" s="378">
        <f t="shared" si="19"/>
        <v>0</v>
      </c>
      <c r="H263" s="390" t="s">
        <v>20</v>
      </c>
      <c r="I263" s="377">
        <f>I264+I265</f>
        <v>0</v>
      </c>
      <c r="J263" s="390" t="s">
        <v>20</v>
      </c>
      <c r="K263" s="377">
        <f>K264+K265</f>
        <v>0</v>
      </c>
      <c r="L263" s="390" t="s">
        <v>20</v>
      </c>
      <c r="M263" s="377">
        <f>M264+M265</f>
        <v>0</v>
      </c>
      <c r="N263" s="390" t="s">
        <v>20</v>
      </c>
      <c r="O263" s="377">
        <f>O264+O265</f>
        <v>0</v>
      </c>
      <c r="P263" s="16" t="s">
        <v>20</v>
      </c>
    </row>
    <row r="264" spans="2:16" hidden="1" outlineLevel="5" x14ac:dyDescent="0.25">
      <c r="B264" s="13"/>
      <c r="C264" s="19" t="s">
        <v>25</v>
      </c>
      <c r="D264" s="52"/>
      <c r="E264" s="52"/>
      <c r="F264" s="15" t="s">
        <v>26</v>
      </c>
      <c r="G264" s="378">
        <f t="shared" si="19"/>
        <v>0</v>
      </c>
      <c r="H264" s="390" t="s">
        <v>20</v>
      </c>
      <c r="I264" s="377"/>
      <c r="J264" s="390" t="s">
        <v>20</v>
      </c>
      <c r="K264" s="377"/>
      <c r="L264" s="390" t="s">
        <v>20</v>
      </c>
      <c r="M264" s="377"/>
      <c r="N264" s="390" t="s">
        <v>20</v>
      </c>
      <c r="O264" s="377"/>
      <c r="P264" s="16" t="s">
        <v>20</v>
      </c>
    </row>
    <row r="265" spans="2:16" ht="14.4" hidden="1" outlineLevel="5" x14ac:dyDescent="0.3">
      <c r="B265" s="13"/>
      <c r="C265" s="19" t="s">
        <v>27</v>
      </c>
      <c r="D265" s="52"/>
      <c r="E265" s="52"/>
      <c r="F265" s="257" t="s">
        <v>28</v>
      </c>
      <c r="G265" s="378">
        <f t="shared" si="19"/>
        <v>0</v>
      </c>
      <c r="H265" s="390" t="s">
        <v>20</v>
      </c>
      <c r="I265" s="377"/>
      <c r="J265" s="390" t="s">
        <v>20</v>
      </c>
      <c r="K265" s="377"/>
      <c r="L265" s="390" t="s">
        <v>20</v>
      </c>
      <c r="M265" s="377"/>
      <c r="N265" s="390" t="s">
        <v>20</v>
      </c>
      <c r="O265" s="377"/>
      <c r="P265" s="16" t="s">
        <v>20</v>
      </c>
    </row>
    <row r="266" spans="2:16" outlineLevel="1" x14ac:dyDescent="0.25">
      <c r="B266" s="18" t="s">
        <v>29</v>
      </c>
      <c r="C266" s="21"/>
      <c r="D266" s="19"/>
      <c r="E266" s="19"/>
      <c r="F266" s="17" t="s">
        <v>30</v>
      </c>
      <c r="G266" s="378">
        <f t="shared" si="19"/>
        <v>1450</v>
      </c>
      <c r="H266" s="390" t="s">
        <v>20</v>
      </c>
      <c r="I266" s="377">
        <f>I267+I278</f>
        <v>287</v>
      </c>
      <c r="J266" s="390" t="s">
        <v>20</v>
      </c>
      <c r="K266" s="377">
        <f>K267+K278</f>
        <v>384</v>
      </c>
      <c r="L266" s="390" t="s">
        <v>20</v>
      </c>
      <c r="M266" s="377">
        <f>M267+M278</f>
        <v>394</v>
      </c>
      <c r="N266" s="390" t="s">
        <v>20</v>
      </c>
      <c r="O266" s="377">
        <f>O267+O278</f>
        <v>385</v>
      </c>
      <c r="P266" s="16" t="s">
        <v>20</v>
      </c>
    </row>
    <row r="267" spans="2:16" hidden="1" outlineLevel="2" collapsed="1" x14ac:dyDescent="0.25">
      <c r="B267" s="18" t="s">
        <v>31</v>
      </c>
      <c r="C267" s="19"/>
      <c r="D267" s="19"/>
      <c r="E267" s="19"/>
      <c r="F267" s="17" t="s">
        <v>32</v>
      </c>
      <c r="G267" s="378">
        <f t="shared" si="19"/>
        <v>0</v>
      </c>
      <c r="H267" s="390" t="s">
        <v>20</v>
      </c>
      <c r="I267" s="377">
        <f>I268+I276</f>
        <v>0</v>
      </c>
      <c r="J267" s="390" t="s">
        <v>20</v>
      </c>
      <c r="K267" s="377">
        <f>K268+K276</f>
        <v>0</v>
      </c>
      <c r="L267" s="390" t="s">
        <v>20</v>
      </c>
      <c r="M267" s="377">
        <f>M268+M276</f>
        <v>0</v>
      </c>
      <c r="N267" s="390" t="s">
        <v>20</v>
      </c>
      <c r="O267" s="377">
        <f>O268+O276</f>
        <v>0</v>
      </c>
      <c r="P267" s="16" t="s">
        <v>20</v>
      </c>
    </row>
    <row r="268" spans="2:16" hidden="1" outlineLevel="3" x14ac:dyDescent="0.25">
      <c r="B268" s="18" t="s">
        <v>33</v>
      </c>
      <c r="C268" s="52"/>
      <c r="D268" s="19"/>
      <c r="E268" s="19"/>
      <c r="F268" s="17" t="s">
        <v>34</v>
      </c>
      <c r="G268" s="378">
        <f t="shared" si="19"/>
        <v>0</v>
      </c>
      <c r="H268" s="390" t="s">
        <v>20</v>
      </c>
      <c r="I268" s="377">
        <f>SUM(I269,I271,I274,I275)</f>
        <v>0</v>
      </c>
      <c r="J268" s="390" t="s">
        <v>20</v>
      </c>
      <c r="K268" s="377">
        <f>SUM(K269,K271,K274,K275)</f>
        <v>0</v>
      </c>
      <c r="L268" s="390" t="s">
        <v>20</v>
      </c>
      <c r="M268" s="377">
        <f>SUM(M269,M271,M274,M275)</f>
        <v>0</v>
      </c>
      <c r="N268" s="390" t="s">
        <v>20</v>
      </c>
      <c r="O268" s="377">
        <f>SUM(O269,O271,O274,O275)</f>
        <v>0</v>
      </c>
      <c r="P268" s="16" t="s">
        <v>20</v>
      </c>
    </row>
    <row r="269" spans="2:16" hidden="1" outlineLevel="4" x14ac:dyDescent="0.25">
      <c r="B269" s="148"/>
      <c r="C269" s="19" t="s">
        <v>35</v>
      </c>
      <c r="D269" s="52"/>
      <c r="E269" s="52"/>
      <c r="F269" s="23" t="s">
        <v>36</v>
      </c>
      <c r="G269" s="378">
        <f t="shared" si="19"/>
        <v>0</v>
      </c>
      <c r="H269" s="395" t="s">
        <v>20</v>
      </c>
      <c r="I269" s="377">
        <f>I270</f>
        <v>0</v>
      </c>
      <c r="J269" s="395" t="s">
        <v>20</v>
      </c>
      <c r="K269" s="377">
        <f>K270</f>
        <v>0</v>
      </c>
      <c r="L269" s="395" t="s">
        <v>20</v>
      </c>
      <c r="M269" s="377">
        <f>M270</f>
        <v>0</v>
      </c>
      <c r="N269" s="395" t="s">
        <v>20</v>
      </c>
      <c r="O269" s="377">
        <f>O270</f>
        <v>0</v>
      </c>
      <c r="P269" s="27" t="s">
        <v>20</v>
      </c>
    </row>
    <row r="270" spans="2:16" hidden="1" outlineLevel="5" x14ac:dyDescent="0.25">
      <c r="B270" s="24"/>
      <c r="C270" s="25"/>
      <c r="D270" s="26" t="s">
        <v>37</v>
      </c>
      <c r="E270" s="26"/>
      <c r="F270" s="31" t="s">
        <v>38</v>
      </c>
      <c r="G270" s="397">
        <f t="shared" si="19"/>
        <v>0</v>
      </c>
      <c r="H270" s="390" t="s">
        <v>20</v>
      </c>
      <c r="I270" s="377"/>
      <c r="J270" s="390" t="s">
        <v>20</v>
      </c>
      <c r="K270" s="377"/>
      <c r="L270" s="390" t="s">
        <v>20</v>
      </c>
      <c r="M270" s="377"/>
      <c r="N270" s="390" t="s">
        <v>20</v>
      </c>
      <c r="O270" s="377"/>
      <c r="P270" s="16" t="s">
        <v>20</v>
      </c>
    </row>
    <row r="271" spans="2:16" hidden="1" outlineLevel="4" x14ac:dyDescent="0.25">
      <c r="B271" s="148"/>
      <c r="C271" s="19" t="s">
        <v>39</v>
      </c>
      <c r="D271" s="52"/>
      <c r="E271" s="52"/>
      <c r="F271" s="15" t="s">
        <v>40</v>
      </c>
      <c r="G271" s="396">
        <f t="shared" ref="G271:G334" si="24">SUM(I271,K271,M271,O271)</f>
        <v>0</v>
      </c>
      <c r="H271" s="390" t="s">
        <v>20</v>
      </c>
      <c r="I271" s="377">
        <v>0</v>
      </c>
      <c r="J271" s="390" t="s">
        <v>20</v>
      </c>
      <c r="K271" s="377">
        <v>0</v>
      </c>
      <c r="L271" s="390" t="s">
        <v>20</v>
      </c>
      <c r="M271" s="377">
        <v>0</v>
      </c>
      <c r="N271" s="390" t="s">
        <v>20</v>
      </c>
      <c r="O271" s="377">
        <v>0</v>
      </c>
      <c r="P271" s="16" t="s">
        <v>20</v>
      </c>
    </row>
    <row r="272" spans="2:16" hidden="1" outlineLevel="5" x14ac:dyDescent="0.25">
      <c r="B272" s="148"/>
      <c r="C272" s="19"/>
      <c r="D272" s="52" t="s">
        <v>41</v>
      </c>
      <c r="E272" s="52"/>
      <c r="F272" s="15" t="s">
        <v>42</v>
      </c>
      <c r="G272" s="396">
        <f t="shared" si="24"/>
        <v>0</v>
      </c>
      <c r="H272" s="396" t="s">
        <v>43</v>
      </c>
      <c r="I272" s="396" t="s">
        <v>43</v>
      </c>
      <c r="J272" s="396" t="s">
        <v>43</v>
      </c>
      <c r="K272" s="396" t="s">
        <v>43</v>
      </c>
      <c r="L272" s="396" t="s">
        <v>43</v>
      </c>
      <c r="M272" s="396" t="s">
        <v>43</v>
      </c>
      <c r="N272" s="396" t="s">
        <v>43</v>
      </c>
      <c r="O272" s="396" t="s">
        <v>43</v>
      </c>
      <c r="P272" s="14" t="s">
        <v>43</v>
      </c>
    </row>
    <row r="273" spans="2:16" hidden="1" outlineLevel="5" x14ac:dyDescent="0.25">
      <c r="B273" s="28"/>
      <c r="C273" s="29"/>
      <c r="D273" s="53" t="s">
        <v>44</v>
      </c>
      <c r="E273" s="53"/>
      <c r="F273" s="31" t="s">
        <v>45</v>
      </c>
      <c r="G273" s="397">
        <f t="shared" si="24"/>
        <v>0</v>
      </c>
      <c r="H273" s="397" t="s">
        <v>43</v>
      </c>
      <c r="I273" s="397" t="s">
        <v>43</v>
      </c>
      <c r="J273" s="397" t="s">
        <v>43</v>
      </c>
      <c r="K273" s="397" t="s">
        <v>43</v>
      </c>
      <c r="L273" s="397" t="s">
        <v>43</v>
      </c>
      <c r="M273" s="397" t="s">
        <v>43</v>
      </c>
      <c r="N273" s="397" t="s">
        <v>43</v>
      </c>
      <c r="O273" s="397" t="s">
        <v>43</v>
      </c>
      <c r="P273" s="32" t="s">
        <v>43</v>
      </c>
    </row>
    <row r="274" spans="2:16" hidden="1" outlineLevel="4" x14ac:dyDescent="0.25">
      <c r="B274" s="18"/>
      <c r="C274" s="19" t="s">
        <v>46</v>
      </c>
      <c r="D274" s="52"/>
      <c r="E274" s="52"/>
      <c r="F274" s="33" t="s">
        <v>47</v>
      </c>
      <c r="G274" s="378">
        <f t="shared" si="24"/>
        <v>0</v>
      </c>
      <c r="H274" s="390" t="s">
        <v>20</v>
      </c>
      <c r="I274" s="377"/>
      <c r="J274" s="390" t="s">
        <v>20</v>
      </c>
      <c r="K274" s="377"/>
      <c r="L274" s="390" t="s">
        <v>20</v>
      </c>
      <c r="M274" s="377"/>
      <c r="N274" s="390" t="s">
        <v>20</v>
      </c>
      <c r="O274" s="377"/>
      <c r="P274" s="16" t="s">
        <v>20</v>
      </c>
    </row>
    <row r="275" spans="2:16" hidden="1" outlineLevel="4" x14ac:dyDescent="0.25">
      <c r="B275" s="18"/>
      <c r="C275" s="19" t="s">
        <v>48</v>
      </c>
      <c r="D275" s="52"/>
      <c r="E275" s="52"/>
      <c r="F275" s="33" t="s">
        <v>49</v>
      </c>
      <c r="G275" s="378">
        <f t="shared" si="24"/>
        <v>0</v>
      </c>
      <c r="H275" s="390" t="s">
        <v>20</v>
      </c>
      <c r="I275" s="377"/>
      <c r="J275" s="390" t="s">
        <v>20</v>
      </c>
      <c r="K275" s="377"/>
      <c r="L275" s="390" t="s">
        <v>20</v>
      </c>
      <c r="M275" s="377"/>
      <c r="N275" s="390" t="s">
        <v>20</v>
      </c>
      <c r="O275" s="377"/>
      <c r="P275" s="16" t="s">
        <v>20</v>
      </c>
    </row>
    <row r="276" spans="2:16" hidden="1" outlineLevel="3" x14ac:dyDescent="0.25">
      <c r="B276" s="18" t="s">
        <v>484</v>
      </c>
      <c r="C276" s="19"/>
      <c r="D276" s="52"/>
      <c r="E276" s="52"/>
      <c r="F276" s="17" t="s">
        <v>50</v>
      </c>
      <c r="G276" s="378">
        <f t="shared" si="24"/>
        <v>0</v>
      </c>
      <c r="H276" s="390" t="s">
        <v>20</v>
      </c>
      <c r="I276" s="377">
        <f>I277</f>
        <v>0</v>
      </c>
      <c r="J276" s="390" t="s">
        <v>20</v>
      </c>
      <c r="K276" s="377">
        <f>K277</f>
        <v>0</v>
      </c>
      <c r="L276" s="390" t="s">
        <v>20</v>
      </c>
      <c r="M276" s="377">
        <f>M277</f>
        <v>0</v>
      </c>
      <c r="N276" s="390" t="s">
        <v>20</v>
      </c>
      <c r="O276" s="377">
        <f>O277</f>
        <v>0</v>
      </c>
      <c r="P276" s="16" t="s">
        <v>20</v>
      </c>
    </row>
    <row r="277" spans="2:16" hidden="1" outlineLevel="4" x14ac:dyDescent="0.25">
      <c r="B277" s="18"/>
      <c r="C277" s="19" t="s">
        <v>51</v>
      </c>
      <c r="D277" s="52"/>
      <c r="E277" s="52"/>
      <c r="F277" s="17" t="s">
        <v>52</v>
      </c>
      <c r="G277" s="378">
        <f t="shared" si="24"/>
        <v>0</v>
      </c>
      <c r="H277" s="390" t="s">
        <v>20</v>
      </c>
      <c r="I277" s="377"/>
      <c r="J277" s="390" t="s">
        <v>20</v>
      </c>
      <c r="K277" s="377"/>
      <c r="L277" s="390" t="s">
        <v>20</v>
      </c>
      <c r="M277" s="377"/>
      <c r="N277" s="390" t="s">
        <v>20</v>
      </c>
      <c r="O277" s="377"/>
      <c r="P277" s="16" t="s">
        <v>20</v>
      </c>
    </row>
    <row r="278" spans="2:16" ht="15" customHeight="1" outlineLevel="2" x14ac:dyDescent="0.25">
      <c r="B278" s="152" t="s">
        <v>53</v>
      </c>
      <c r="C278" s="152"/>
      <c r="D278" s="132"/>
      <c r="E278" s="105"/>
      <c r="F278" s="34" t="s">
        <v>54</v>
      </c>
      <c r="G278" s="378">
        <f t="shared" si="24"/>
        <v>1450</v>
      </c>
      <c r="H278" s="390" t="s">
        <v>20</v>
      </c>
      <c r="I278" s="377">
        <f>SUM(I279,I294,I296,I298,I300)</f>
        <v>287</v>
      </c>
      <c r="J278" s="390" t="s">
        <v>20</v>
      </c>
      <c r="K278" s="377">
        <f>SUM(K279,K294,K296,K298,K300)</f>
        <v>384</v>
      </c>
      <c r="L278" s="390" t="s">
        <v>20</v>
      </c>
      <c r="M278" s="377">
        <f>SUM(M279,M294,M296,M298,M300)</f>
        <v>394</v>
      </c>
      <c r="N278" s="390" t="s">
        <v>20</v>
      </c>
      <c r="O278" s="377">
        <f>SUM(O279,O294,O296,O298,O300)</f>
        <v>385</v>
      </c>
      <c r="P278" s="16" t="s">
        <v>20</v>
      </c>
    </row>
    <row r="279" spans="2:16" ht="15" customHeight="1" outlineLevel="3" x14ac:dyDescent="0.25">
      <c r="B279" s="13" t="s">
        <v>442</v>
      </c>
      <c r="C279" s="13"/>
      <c r="D279" s="123"/>
      <c r="E279" s="91"/>
      <c r="F279" s="35" t="s">
        <v>56</v>
      </c>
      <c r="G279" s="378">
        <f t="shared" si="24"/>
        <v>1450</v>
      </c>
      <c r="H279" s="390" t="s">
        <v>20</v>
      </c>
      <c r="I279" s="377">
        <f>SUM(I280:I293)</f>
        <v>287</v>
      </c>
      <c r="J279" s="390" t="s">
        <v>20</v>
      </c>
      <c r="K279" s="377">
        <f>SUM(K280:K293)</f>
        <v>384</v>
      </c>
      <c r="L279" s="390" t="s">
        <v>20</v>
      </c>
      <c r="M279" s="377">
        <f>SUM(M280:M293)</f>
        <v>394</v>
      </c>
      <c r="N279" s="390" t="s">
        <v>20</v>
      </c>
      <c r="O279" s="377">
        <f>SUM(O280:O293)</f>
        <v>385</v>
      </c>
      <c r="P279" s="16" t="s">
        <v>20</v>
      </c>
    </row>
    <row r="280" spans="2:16" hidden="1" outlineLevel="4" x14ac:dyDescent="0.25">
      <c r="B280" s="148"/>
      <c r="C280" s="19" t="s">
        <v>57</v>
      </c>
      <c r="D280" s="52"/>
      <c r="E280" s="52"/>
      <c r="F280" s="15" t="s">
        <v>58</v>
      </c>
      <c r="G280" s="289">
        <f t="shared" si="24"/>
        <v>0</v>
      </c>
      <c r="H280" s="16" t="s">
        <v>20</v>
      </c>
      <c r="I280" s="313"/>
      <c r="J280" s="16" t="s">
        <v>20</v>
      </c>
      <c r="K280" s="313"/>
      <c r="L280" s="16" t="s">
        <v>20</v>
      </c>
      <c r="M280" s="313"/>
      <c r="N280" s="16" t="s">
        <v>20</v>
      </c>
      <c r="O280" s="313"/>
      <c r="P280" s="16" t="s">
        <v>20</v>
      </c>
    </row>
    <row r="281" spans="2:16" outlineLevel="4" x14ac:dyDescent="0.25">
      <c r="B281" s="334"/>
      <c r="C281" s="335" t="s">
        <v>59</v>
      </c>
      <c r="D281" s="333"/>
      <c r="E281" s="333"/>
      <c r="F281" s="324" t="s">
        <v>60</v>
      </c>
      <c r="G281" s="378">
        <f t="shared" si="24"/>
        <v>1450</v>
      </c>
      <c r="H281" s="390" t="s">
        <v>20</v>
      </c>
      <c r="I281" s="377">
        <f>'initialDetaliere Chelt mii lei '!G13-52</f>
        <v>287</v>
      </c>
      <c r="J281" s="390" t="s">
        <v>20</v>
      </c>
      <c r="K281" s="399">
        <f>'initialDetaliere Chelt mii lei '!H13</f>
        <v>384</v>
      </c>
      <c r="L281" s="400" t="s">
        <v>20</v>
      </c>
      <c r="M281" s="399">
        <f>'initialDetaliere Chelt mii lei '!I13</f>
        <v>394</v>
      </c>
      <c r="N281" s="390" t="s">
        <v>20</v>
      </c>
      <c r="O281" s="377">
        <f>'initialDetaliere Chelt mii lei '!J13</f>
        <v>385</v>
      </c>
      <c r="P281" s="16" t="s">
        <v>20</v>
      </c>
    </row>
    <row r="282" spans="2:16" ht="15" hidden="1" customHeight="1" outlineLevel="4" x14ac:dyDescent="0.25">
      <c r="B282" s="148"/>
      <c r="C282" s="19" t="s">
        <v>61</v>
      </c>
      <c r="D282" s="22"/>
      <c r="E282" s="19"/>
      <c r="F282" s="15" t="s">
        <v>62</v>
      </c>
      <c r="G282" s="289">
        <f t="shared" si="24"/>
        <v>0</v>
      </c>
      <c r="H282" s="16" t="s">
        <v>20</v>
      </c>
      <c r="I282" s="313"/>
      <c r="J282" s="16" t="s">
        <v>20</v>
      </c>
      <c r="K282" s="313"/>
      <c r="L282" s="16" t="s">
        <v>20</v>
      </c>
      <c r="M282" s="313"/>
      <c r="N282" s="16" t="s">
        <v>20</v>
      </c>
      <c r="O282" s="313"/>
      <c r="P282" s="16" t="s">
        <v>20</v>
      </c>
    </row>
    <row r="283" spans="2:16" hidden="1" outlineLevel="4" x14ac:dyDescent="0.25">
      <c r="B283" s="148"/>
      <c r="C283" s="19" t="s">
        <v>63</v>
      </c>
      <c r="D283" s="52"/>
      <c r="E283" s="52"/>
      <c r="F283" s="15" t="s">
        <v>64</v>
      </c>
      <c r="G283" s="289">
        <f t="shared" si="24"/>
        <v>0</v>
      </c>
      <c r="H283" s="27" t="s">
        <v>20</v>
      </c>
      <c r="I283" s="313"/>
      <c r="J283" s="27" t="s">
        <v>20</v>
      </c>
      <c r="K283" s="313"/>
      <c r="L283" s="27" t="s">
        <v>20</v>
      </c>
      <c r="M283" s="313"/>
      <c r="N283" s="27" t="s">
        <v>20</v>
      </c>
      <c r="O283" s="313"/>
      <c r="P283" s="27" t="s">
        <v>20</v>
      </c>
    </row>
    <row r="284" spans="2:16" hidden="1" outlineLevel="4" x14ac:dyDescent="0.25">
      <c r="B284" s="149"/>
      <c r="C284" s="19" t="s">
        <v>65</v>
      </c>
      <c r="D284" s="52"/>
      <c r="E284" s="52"/>
      <c r="F284" s="15" t="s">
        <v>66</v>
      </c>
      <c r="G284" s="289">
        <f t="shared" si="24"/>
        <v>0</v>
      </c>
      <c r="H284" s="16" t="s">
        <v>20</v>
      </c>
      <c r="I284" s="313"/>
      <c r="J284" s="16" t="s">
        <v>20</v>
      </c>
      <c r="K284" s="313"/>
      <c r="L284" s="16" t="s">
        <v>20</v>
      </c>
      <c r="M284" s="313"/>
      <c r="N284" s="16" t="s">
        <v>20</v>
      </c>
      <c r="O284" s="313"/>
      <c r="P284" s="16" t="s">
        <v>20</v>
      </c>
    </row>
    <row r="285" spans="2:16" ht="14.25" hidden="1" customHeight="1" outlineLevel="4" x14ac:dyDescent="0.25">
      <c r="B285" s="150"/>
      <c r="C285" s="29" t="s">
        <v>67</v>
      </c>
      <c r="D285" s="92"/>
      <c r="E285" s="70"/>
      <c r="F285" s="15" t="s">
        <v>68</v>
      </c>
      <c r="G285" s="289">
        <f t="shared" si="24"/>
        <v>0</v>
      </c>
      <c r="H285" s="16" t="s">
        <v>20</v>
      </c>
      <c r="I285" s="313"/>
      <c r="J285" s="16" t="s">
        <v>20</v>
      </c>
      <c r="K285" s="313"/>
      <c r="L285" s="16" t="s">
        <v>20</v>
      </c>
      <c r="M285" s="313"/>
      <c r="N285" s="16" t="s">
        <v>20</v>
      </c>
      <c r="O285" s="313"/>
      <c r="P285" s="16" t="s">
        <v>20</v>
      </c>
    </row>
    <row r="286" spans="2:16" ht="14.25" hidden="1" customHeight="1" outlineLevel="4" x14ac:dyDescent="0.25">
      <c r="B286" s="150"/>
      <c r="C286" s="19" t="s">
        <v>69</v>
      </c>
      <c r="D286" s="22"/>
      <c r="E286" s="61"/>
      <c r="F286" s="15" t="s">
        <v>70</v>
      </c>
      <c r="G286" s="289">
        <f t="shared" si="24"/>
        <v>0</v>
      </c>
      <c r="H286" s="16" t="s">
        <v>20</v>
      </c>
      <c r="I286" s="313"/>
      <c r="J286" s="16" t="s">
        <v>20</v>
      </c>
      <c r="K286" s="313"/>
      <c r="L286" s="16" t="s">
        <v>20</v>
      </c>
      <c r="M286" s="313"/>
      <c r="N286" s="16" t="s">
        <v>20</v>
      </c>
      <c r="O286" s="313"/>
      <c r="P286" s="16" t="s">
        <v>20</v>
      </c>
    </row>
    <row r="287" spans="2:16" ht="14.25" hidden="1" customHeight="1" outlineLevel="4" x14ac:dyDescent="0.25">
      <c r="B287" s="150"/>
      <c r="C287" s="29" t="s">
        <v>71</v>
      </c>
      <c r="D287" s="92"/>
      <c r="E287" s="70"/>
      <c r="F287" s="15" t="s">
        <v>72</v>
      </c>
      <c r="G287" s="289">
        <f t="shared" si="24"/>
        <v>0</v>
      </c>
      <c r="H287" s="16" t="s">
        <v>20</v>
      </c>
      <c r="I287" s="313"/>
      <c r="J287" s="16" t="s">
        <v>20</v>
      </c>
      <c r="K287" s="313"/>
      <c r="L287" s="16" t="s">
        <v>20</v>
      </c>
      <c r="M287" s="313"/>
      <c r="N287" s="16" t="s">
        <v>20</v>
      </c>
      <c r="O287" s="313"/>
      <c r="P287" s="16" t="s">
        <v>20</v>
      </c>
    </row>
    <row r="288" spans="2:16" hidden="1" outlineLevel="4" x14ac:dyDescent="0.25">
      <c r="B288" s="150"/>
      <c r="C288" s="19" t="s">
        <v>73</v>
      </c>
      <c r="D288" s="19"/>
      <c r="E288" s="61"/>
      <c r="F288" s="15" t="s">
        <v>74</v>
      </c>
      <c r="G288" s="289">
        <f t="shared" si="24"/>
        <v>0</v>
      </c>
      <c r="H288" s="16" t="s">
        <v>20</v>
      </c>
      <c r="I288" s="313"/>
      <c r="J288" s="16" t="s">
        <v>20</v>
      </c>
      <c r="K288" s="313"/>
      <c r="L288" s="16" t="s">
        <v>20</v>
      </c>
      <c r="M288" s="313"/>
      <c r="N288" s="16" t="s">
        <v>20</v>
      </c>
      <c r="O288" s="313"/>
      <c r="P288" s="16" t="s">
        <v>20</v>
      </c>
    </row>
    <row r="289" spans="2:16" ht="14.25" hidden="1" customHeight="1" outlineLevel="4" x14ac:dyDescent="0.25">
      <c r="B289" s="150"/>
      <c r="C289" s="29" t="s">
        <v>75</v>
      </c>
      <c r="D289" s="92"/>
      <c r="E289" s="70"/>
      <c r="F289" s="15" t="s">
        <v>76</v>
      </c>
      <c r="G289" s="289">
        <f t="shared" si="24"/>
        <v>0</v>
      </c>
      <c r="H289" s="16" t="s">
        <v>20</v>
      </c>
      <c r="I289" s="313"/>
      <c r="J289" s="16" t="s">
        <v>20</v>
      </c>
      <c r="K289" s="313"/>
      <c r="L289" s="16" t="s">
        <v>20</v>
      </c>
      <c r="M289" s="313"/>
      <c r="N289" s="16" t="s">
        <v>20</v>
      </c>
      <c r="O289" s="313"/>
      <c r="P289" s="16" t="s">
        <v>20</v>
      </c>
    </row>
    <row r="290" spans="2:16" ht="14.25" hidden="1" customHeight="1" outlineLevel="4" x14ac:dyDescent="0.25">
      <c r="B290" s="150"/>
      <c r="C290" s="19" t="s">
        <v>77</v>
      </c>
      <c r="D290" s="22"/>
      <c r="E290" s="61"/>
      <c r="F290" s="15" t="s">
        <v>78</v>
      </c>
      <c r="G290" s="289">
        <f t="shared" si="24"/>
        <v>0</v>
      </c>
      <c r="H290" s="16" t="s">
        <v>20</v>
      </c>
      <c r="I290" s="313"/>
      <c r="J290" s="16" t="s">
        <v>20</v>
      </c>
      <c r="K290" s="313"/>
      <c r="L290" s="16" t="s">
        <v>20</v>
      </c>
      <c r="M290" s="313"/>
      <c r="N290" s="16" t="s">
        <v>20</v>
      </c>
      <c r="O290" s="313"/>
      <c r="P290" s="16" t="s">
        <v>20</v>
      </c>
    </row>
    <row r="291" spans="2:16" ht="14.25" hidden="1" customHeight="1" outlineLevel="4" x14ac:dyDescent="0.25">
      <c r="B291" s="150"/>
      <c r="C291" s="19" t="s">
        <v>79</v>
      </c>
      <c r="D291" s="22"/>
      <c r="E291" s="61"/>
      <c r="F291" s="15" t="s">
        <v>80</v>
      </c>
      <c r="G291" s="289">
        <f t="shared" si="24"/>
        <v>0</v>
      </c>
      <c r="H291" s="16" t="s">
        <v>20</v>
      </c>
      <c r="I291" s="313"/>
      <c r="J291" s="16" t="s">
        <v>20</v>
      </c>
      <c r="K291" s="313"/>
      <c r="L291" s="16" t="s">
        <v>20</v>
      </c>
      <c r="M291" s="313"/>
      <c r="N291" s="16" t="s">
        <v>20</v>
      </c>
      <c r="O291" s="313"/>
      <c r="P291" s="16" t="s">
        <v>20</v>
      </c>
    </row>
    <row r="292" spans="2:16" hidden="1" outlineLevel="4" x14ac:dyDescent="0.25">
      <c r="B292" s="150"/>
      <c r="C292" s="19" t="s">
        <v>81</v>
      </c>
      <c r="D292" s="52"/>
      <c r="E292" s="52"/>
      <c r="F292" s="15" t="s">
        <v>82</v>
      </c>
      <c r="G292" s="289">
        <f t="shared" si="24"/>
        <v>0</v>
      </c>
      <c r="H292" s="16" t="s">
        <v>20</v>
      </c>
      <c r="I292" s="313"/>
      <c r="J292" s="16" t="s">
        <v>20</v>
      </c>
      <c r="K292" s="313"/>
      <c r="L292" s="16" t="s">
        <v>20</v>
      </c>
      <c r="M292" s="313"/>
      <c r="N292" s="16" t="s">
        <v>20</v>
      </c>
      <c r="O292" s="313"/>
      <c r="P292" s="16" t="s">
        <v>20</v>
      </c>
    </row>
    <row r="293" spans="2:16" hidden="1" outlineLevel="4" x14ac:dyDescent="0.25">
      <c r="B293" s="149"/>
      <c r="C293" s="19" t="s">
        <v>83</v>
      </c>
      <c r="D293" s="52"/>
      <c r="E293" s="52"/>
      <c r="F293" s="35" t="s">
        <v>84</v>
      </c>
      <c r="G293" s="289">
        <f t="shared" si="24"/>
        <v>0</v>
      </c>
      <c r="H293" s="16" t="s">
        <v>20</v>
      </c>
      <c r="I293" s="313"/>
      <c r="J293" s="16" t="s">
        <v>20</v>
      </c>
      <c r="K293" s="313"/>
      <c r="L293" s="16" t="s">
        <v>20</v>
      </c>
      <c r="M293" s="313"/>
      <c r="N293" s="16" t="s">
        <v>20</v>
      </c>
      <c r="O293" s="313"/>
      <c r="P293" s="16" t="s">
        <v>20</v>
      </c>
    </row>
    <row r="294" spans="2:16" hidden="1" outlineLevel="3" collapsed="1" x14ac:dyDescent="0.25">
      <c r="B294" s="148" t="s">
        <v>85</v>
      </c>
      <c r="C294" s="52"/>
      <c r="D294" s="100"/>
      <c r="E294" s="100"/>
      <c r="F294" s="15" t="s">
        <v>86</v>
      </c>
      <c r="G294" s="289">
        <f t="shared" si="24"/>
        <v>0</v>
      </c>
      <c r="H294" s="16" t="s">
        <v>20</v>
      </c>
      <c r="I294" s="313">
        <f>I295</f>
        <v>0</v>
      </c>
      <c r="J294" s="16" t="s">
        <v>20</v>
      </c>
      <c r="K294" s="313">
        <f>K295</f>
        <v>0</v>
      </c>
      <c r="L294" s="16" t="s">
        <v>20</v>
      </c>
      <c r="M294" s="313">
        <f>M295</f>
        <v>0</v>
      </c>
      <c r="N294" s="16" t="s">
        <v>20</v>
      </c>
      <c r="O294" s="313">
        <f>O295</f>
        <v>0</v>
      </c>
      <c r="P294" s="16" t="s">
        <v>20</v>
      </c>
    </row>
    <row r="295" spans="2:16" hidden="1" outlineLevel="4" x14ac:dyDescent="0.25">
      <c r="B295" s="149"/>
      <c r="C295" s="19" t="s">
        <v>87</v>
      </c>
      <c r="D295" s="52"/>
      <c r="E295" s="52"/>
      <c r="F295" s="15" t="s">
        <v>88</v>
      </c>
      <c r="G295" s="289">
        <f t="shared" si="24"/>
        <v>0</v>
      </c>
      <c r="H295" s="27" t="s">
        <v>20</v>
      </c>
      <c r="I295" s="313"/>
      <c r="J295" s="27" t="s">
        <v>20</v>
      </c>
      <c r="K295" s="313"/>
      <c r="L295" s="27" t="s">
        <v>20</v>
      </c>
      <c r="M295" s="313"/>
      <c r="N295" s="27" t="s">
        <v>20</v>
      </c>
      <c r="O295" s="313"/>
      <c r="P295" s="27" t="s">
        <v>20</v>
      </c>
    </row>
    <row r="296" spans="2:16" hidden="1" outlineLevel="3" collapsed="1" x14ac:dyDescent="0.25">
      <c r="B296" s="148" t="s">
        <v>89</v>
      </c>
      <c r="C296" s="52"/>
      <c r="D296" s="19"/>
      <c r="E296" s="19"/>
      <c r="F296" s="15" t="s">
        <v>90</v>
      </c>
      <c r="G296" s="289">
        <f t="shared" si="24"/>
        <v>0</v>
      </c>
      <c r="H296" s="16" t="s">
        <v>20</v>
      </c>
      <c r="I296" s="313">
        <f>I297</f>
        <v>0</v>
      </c>
      <c r="J296" s="16" t="s">
        <v>20</v>
      </c>
      <c r="K296" s="313">
        <f>K297</f>
        <v>0</v>
      </c>
      <c r="L296" s="16" t="s">
        <v>20</v>
      </c>
      <c r="M296" s="313">
        <f>M297</f>
        <v>0</v>
      </c>
      <c r="N296" s="16" t="s">
        <v>20</v>
      </c>
      <c r="O296" s="313">
        <f>O297</f>
        <v>0</v>
      </c>
      <c r="P296" s="16" t="s">
        <v>20</v>
      </c>
    </row>
    <row r="297" spans="2:16" hidden="1" outlineLevel="4" x14ac:dyDescent="0.25">
      <c r="B297" s="148"/>
      <c r="C297" s="19" t="s">
        <v>91</v>
      </c>
      <c r="D297" s="52"/>
      <c r="E297" s="52"/>
      <c r="F297" s="15" t="s">
        <v>92</v>
      </c>
      <c r="G297" s="289">
        <f t="shared" si="24"/>
        <v>0</v>
      </c>
      <c r="H297" s="16" t="s">
        <v>20</v>
      </c>
      <c r="I297" s="313"/>
      <c r="J297" s="16" t="s">
        <v>20</v>
      </c>
      <c r="K297" s="313"/>
      <c r="L297" s="16" t="s">
        <v>20</v>
      </c>
      <c r="M297" s="313"/>
      <c r="N297" s="16" t="s">
        <v>20</v>
      </c>
      <c r="O297" s="313"/>
      <c r="P297" s="16" t="s">
        <v>20</v>
      </c>
    </row>
    <row r="298" spans="2:16" hidden="1" outlineLevel="3" collapsed="1" x14ac:dyDescent="0.25">
      <c r="B298" s="148" t="s">
        <v>93</v>
      </c>
      <c r="C298" s="52"/>
      <c r="D298" s="19"/>
      <c r="E298" s="19"/>
      <c r="F298" s="15" t="s">
        <v>94</v>
      </c>
      <c r="G298" s="289">
        <f t="shared" si="24"/>
        <v>0</v>
      </c>
      <c r="H298" s="16" t="s">
        <v>20</v>
      </c>
      <c r="I298" s="313">
        <f>I299</f>
        <v>0</v>
      </c>
      <c r="J298" s="16" t="s">
        <v>20</v>
      </c>
      <c r="K298" s="313">
        <f>K299</f>
        <v>0</v>
      </c>
      <c r="L298" s="16" t="s">
        <v>20</v>
      </c>
      <c r="M298" s="313">
        <f>M299</f>
        <v>0</v>
      </c>
      <c r="N298" s="16" t="s">
        <v>20</v>
      </c>
      <c r="O298" s="313">
        <f>O299</f>
        <v>0</v>
      </c>
      <c r="P298" s="16" t="s">
        <v>20</v>
      </c>
    </row>
    <row r="299" spans="2:16" hidden="1" outlineLevel="4" x14ac:dyDescent="0.25">
      <c r="B299" s="148"/>
      <c r="C299" s="19" t="s">
        <v>95</v>
      </c>
      <c r="D299" s="52"/>
      <c r="E299" s="52"/>
      <c r="F299" s="15" t="s">
        <v>96</v>
      </c>
      <c r="G299" s="289">
        <f t="shared" si="24"/>
        <v>0</v>
      </c>
      <c r="H299" s="16" t="s">
        <v>20</v>
      </c>
      <c r="I299" s="313"/>
      <c r="J299" s="16" t="s">
        <v>20</v>
      </c>
      <c r="K299" s="313"/>
      <c r="L299" s="16" t="s">
        <v>20</v>
      </c>
      <c r="M299" s="313"/>
      <c r="N299" s="16" t="s">
        <v>20</v>
      </c>
      <c r="O299" s="313"/>
      <c r="P299" s="16" t="s">
        <v>20</v>
      </c>
    </row>
    <row r="300" spans="2:16" ht="15" hidden="1" customHeight="1" outlineLevel="3" collapsed="1" x14ac:dyDescent="0.25">
      <c r="B300" s="152" t="s">
        <v>443</v>
      </c>
      <c r="C300" s="152"/>
      <c r="D300" s="132"/>
      <c r="E300" s="105"/>
      <c r="F300" s="15" t="s">
        <v>97</v>
      </c>
      <c r="G300" s="289">
        <f t="shared" si="24"/>
        <v>0</v>
      </c>
      <c r="H300" s="16" t="s">
        <v>20</v>
      </c>
      <c r="I300" s="313">
        <f>SUM(I301:I303)</f>
        <v>0</v>
      </c>
      <c r="J300" s="16" t="s">
        <v>20</v>
      </c>
      <c r="K300" s="313">
        <f>SUM(K301:K303)</f>
        <v>0</v>
      </c>
      <c r="L300" s="16" t="s">
        <v>20</v>
      </c>
      <c r="M300" s="313">
        <f>SUM(M301:M303)</f>
        <v>0</v>
      </c>
      <c r="N300" s="16" t="s">
        <v>20</v>
      </c>
      <c r="O300" s="313">
        <f>SUM(O301:O303)</f>
        <v>0</v>
      </c>
      <c r="P300" s="16" t="s">
        <v>20</v>
      </c>
    </row>
    <row r="301" spans="2:16" hidden="1" outlineLevel="4" x14ac:dyDescent="0.25">
      <c r="B301" s="336"/>
      <c r="C301" s="335" t="s">
        <v>98</v>
      </c>
      <c r="D301" s="333"/>
      <c r="E301" s="333"/>
      <c r="F301" s="324" t="s">
        <v>99</v>
      </c>
      <c r="G301" s="289">
        <f t="shared" si="24"/>
        <v>0</v>
      </c>
      <c r="H301" s="16" t="s">
        <v>20</v>
      </c>
      <c r="I301" s="313">
        <v>0</v>
      </c>
      <c r="J301" s="16" t="s">
        <v>20</v>
      </c>
      <c r="K301" s="313">
        <v>0</v>
      </c>
      <c r="L301" s="16" t="s">
        <v>20</v>
      </c>
      <c r="M301" s="313">
        <v>0</v>
      </c>
      <c r="N301" s="16" t="s">
        <v>20</v>
      </c>
      <c r="O301" s="313">
        <v>0</v>
      </c>
      <c r="P301" s="16" t="s">
        <v>20</v>
      </c>
    </row>
    <row r="302" spans="2:16" ht="15" hidden="1" customHeight="1" outlineLevel="4" x14ac:dyDescent="0.25">
      <c r="B302" s="18"/>
      <c r="C302" s="19" t="s">
        <v>444</v>
      </c>
      <c r="D302" s="22"/>
      <c r="E302" s="61"/>
      <c r="F302" s="15" t="s">
        <v>101</v>
      </c>
      <c r="G302" s="289">
        <f t="shared" si="24"/>
        <v>0</v>
      </c>
      <c r="H302" s="16" t="s">
        <v>20</v>
      </c>
      <c r="I302" s="313"/>
      <c r="J302" s="16" t="s">
        <v>20</v>
      </c>
      <c r="K302" s="313"/>
      <c r="L302" s="16" t="s">
        <v>20</v>
      </c>
      <c r="M302" s="313"/>
      <c r="N302" s="16" t="s">
        <v>20</v>
      </c>
      <c r="O302" s="313"/>
      <c r="P302" s="16" t="s">
        <v>20</v>
      </c>
    </row>
    <row r="303" spans="2:16" hidden="1" outlineLevel="4" x14ac:dyDescent="0.25">
      <c r="B303" s="18"/>
      <c r="C303" s="19" t="s">
        <v>104</v>
      </c>
      <c r="D303" s="52"/>
      <c r="E303" s="52"/>
      <c r="F303" s="15" t="s">
        <v>105</v>
      </c>
      <c r="G303" s="289">
        <f t="shared" si="24"/>
        <v>0</v>
      </c>
      <c r="H303" s="16" t="s">
        <v>20</v>
      </c>
      <c r="I303" s="313"/>
      <c r="J303" s="16" t="s">
        <v>20</v>
      </c>
      <c r="K303" s="313"/>
      <c r="L303" s="16" t="s">
        <v>20</v>
      </c>
      <c r="M303" s="313"/>
      <c r="N303" s="16" t="s">
        <v>20</v>
      </c>
      <c r="O303" s="313"/>
      <c r="P303" s="16" t="s">
        <v>20</v>
      </c>
    </row>
    <row r="304" spans="2:16" x14ac:dyDescent="0.25">
      <c r="B304" s="24" t="s">
        <v>114</v>
      </c>
      <c r="C304" s="36"/>
      <c r="D304" s="109"/>
      <c r="E304" s="109"/>
      <c r="F304" s="80" t="s">
        <v>115</v>
      </c>
      <c r="G304" s="313">
        <f t="shared" si="24"/>
        <v>332</v>
      </c>
      <c r="H304" s="16" t="s">
        <v>20</v>
      </c>
      <c r="I304" s="313">
        <f>I305+I308</f>
        <v>332</v>
      </c>
      <c r="J304" s="16" t="s">
        <v>20</v>
      </c>
      <c r="K304" s="313">
        <f>K305+K308</f>
        <v>0</v>
      </c>
      <c r="L304" s="16" t="s">
        <v>20</v>
      </c>
      <c r="M304" s="313">
        <f>M305+M308</f>
        <v>0</v>
      </c>
      <c r="N304" s="16" t="s">
        <v>20</v>
      </c>
      <c r="O304" s="313">
        <f>O305+O308</f>
        <v>0</v>
      </c>
      <c r="P304" s="16" t="s">
        <v>20</v>
      </c>
    </row>
    <row r="305" spans="2:16" ht="15" customHeight="1" outlineLevel="1" x14ac:dyDescent="0.25">
      <c r="B305" s="151" t="s">
        <v>445</v>
      </c>
      <c r="C305" s="151"/>
      <c r="D305" s="37"/>
      <c r="E305" s="101"/>
      <c r="F305" s="15" t="s">
        <v>117</v>
      </c>
      <c r="G305" s="311">
        <f t="shared" si="24"/>
        <v>332</v>
      </c>
      <c r="H305" s="16" t="s">
        <v>20</v>
      </c>
      <c r="I305" s="311">
        <f>I306</f>
        <v>332</v>
      </c>
      <c r="J305" s="16" t="s">
        <v>20</v>
      </c>
      <c r="K305" s="311">
        <f>K306</f>
        <v>0</v>
      </c>
      <c r="L305" s="16" t="s">
        <v>20</v>
      </c>
      <c r="M305" s="311">
        <f>M306</f>
        <v>0</v>
      </c>
      <c r="N305" s="16" t="s">
        <v>20</v>
      </c>
      <c r="O305" s="311">
        <f>O306</f>
        <v>0</v>
      </c>
      <c r="P305" s="16" t="s">
        <v>20</v>
      </c>
    </row>
    <row r="306" spans="2:16" ht="15" customHeight="1" outlineLevel="2" x14ac:dyDescent="0.25">
      <c r="B306" s="151"/>
      <c r="C306" s="79" t="s">
        <v>446</v>
      </c>
      <c r="D306" s="124"/>
      <c r="E306" s="102"/>
      <c r="F306" s="15" t="s">
        <v>119</v>
      </c>
      <c r="G306" s="311">
        <f t="shared" si="24"/>
        <v>332</v>
      </c>
      <c r="H306" s="16" t="s">
        <v>20</v>
      </c>
      <c r="I306" s="311">
        <f>I307</f>
        <v>332</v>
      </c>
      <c r="J306" s="16" t="s">
        <v>20</v>
      </c>
      <c r="K306" s="311">
        <f>K307</f>
        <v>0</v>
      </c>
      <c r="L306" s="16" t="s">
        <v>20</v>
      </c>
      <c r="M306" s="311">
        <f>M307</f>
        <v>0</v>
      </c>
      <c r="N306" s="16" t="s">
        <v>20</v>
      </c>
      <c r="O306" s="311">
        <f>O307</f>
        <v>0</v>
      </c>
      <c r="P306" s="16" t="s">
        <v>20</v>
      </c>
    </row>
    <row r="307" spans="2:16" outlineLevel="2" x14ac:dyDescent="0.25">
      <c r="B307" s="337"/>
      <c r="C307" s="338"/>
      <c r="D307" s="339" t="s">
        <v>120</v>
      </c>
      <c r="E307" s="339"/>
      <c r="F307" s="324" t="s">
        <v>121</v>
      </c>
      <c r="G307" s="311">
        <f t="shared" si="24"/>
        <v>332</v>
      </c>
      <c r="H307" s="16" t="s">
        <v>20</v>
      </c>
      <c r="I307" s="313">
        <v>332</v>
      </c>
      <c r="J307" s="16" t="s">
        <v>20</v>
      </c>
      <c r="K307" s="313"/>
      <c r="L307" s="16" t="s">
        <v>20</v>
      </c>
      <c r="M307" s="313"/>
      <c r="N307" s="16" t="s">
        <v>20</v>
      </c>
      <c r="O307" s="313"/>
      <c r="P307" s="16" t="s">
        <v>20</v>
      </c>
    </row>
    <row r="308" spans="2:16" hidden="1" outlineLevel="1" collapsed="1" x14ac:dyDescent="0.25">
      <c r="B308" s="24" t="s">
        <v>126</v>
      </c>
      <c r="C308" s="126"/>
      <c r="D308" s="104"/>
      <c r="E308" s="104"/>
      <c r="F308" s="15" t="s">
        <v>127</v>
      </c>
      <c r="G308" s="32">
        <f t="shared" si="24"/>
        <v>0</v>
      </c>
      <c r="H308" s="27" t="s">
        <v>20</v>
      </c>
      <c r="I308" s="311">
        <f>I309</f>
        <v>0</v>
      </c>
      <c r="J308" s="27" t="s">
        <v>20</v>
      </c>
      <c r="K308" s="311">
        <f>K309</f>
        <v>0</v>
      </c>
      <c r="L308" s="27" t="s">
        <v>20</v>
      </c>
      <c r="M308" s="311">
        <f>M309</f>
        <v>0</v>
      </c>
      <c r="N308" s="27" t="s">
        <v>20</v>
      </c>
      <c r="O308" s="311">
        <f>O309</f>
        <v>0</v>
      </c>
      <c r="P308" s="27" t="s">
        <v>20</v>
      </c>
    </row>
    <row r="309" spans="2:16" ht="15" hidden="1" customHeight="1" outlineLevel="2" x14ac:dyDescent="0.25">
      <c r="B309" s="38"/>
      <c r="C309" s="29" t="s">
        <v>128</v>
      </c>
      <c r="D309" s="92"/>
      <c r="E309" s="70"/>
      <c r="F309" s="39" t="s">
        <v>129</v>
      </c>
      <c r="G309" s="32">
        <f t="shared" si="24"/>
        <v>0</v>
      </c>
      <c r="H309" s="16" t="s">
        <v>20</v>
      </c>
      <c r="I309" s="313"/>
      <c r="J309" s="16" t="s">
        <v>20</v>
      </c>
      <c r="K309" s="313"/>
      <c r="L309" s="16" t="s">
        <v>20</v>
      </c>
      <c r="M309" s="313"/>
      <c r="N309" s="16" t="s">
        <v>20</v>
      </c>
      <c r="O309" s="313"/>
      <c r="P309" s="16" t="s">
        <v>20</v>
      </c>
    </row>
    <row r="310" spans="2:16" ht="15" hidden="1" customHeight="1" outlineLevel="2" x14ac:dyDescent="0.25">
      <c r="B310" s="38"/>
      <c r="C310" s="29" t="s">
        <v>130</v>
      </c>
      <c r="D310" s="92"/>
      <c r="E310" s="70"/>
      <c r="F310" s="39" t="s">
        <v>131</v>
      </c>
      <c r="G310" s="32">
        <f t="shared" si="24"/>
        <v>0</v>
      </c>
      <c r="H310" s="32" t="s">
        <v>43</v>
      </c>
      <c r="I310" s="32" t="s">
        <v>43</v>
      </c>
      <c r="J310" s="32" t="s">
        <v>43</v>
      </c>
      <c r="K310" s="32" t="s">
        <v>43</v>
      </c>
      <c r="L310" s="32" t="s">
        <v>43</v>
      </c>
      <c r="M310" s="32" t="s">
        <v>43</v>
      </c>
      <c r="N310" s="32" t="s">
        <v>43</v>
      </c>
      <c r="O310" s="32" t="s">
        <v>43</v>
      </c>
      <c r="P310" s="32" t="s">
        <v>43</v>
      </c>
    </row>
    <row r="311" spans="2:16" hidden="1" collapsed="1" x14ac:dyDescent="0.25">
      <c r="B311" s="18" t="s">
        <v>132</v>
      </c>
      <c r="C311" s="19"/>
      <c r="D311" s="19"/>
      <c r="E311" s="19"/>
      <c r="F311" s="17" t="s">
        <v>133</v>
      </c>
      <c r="G311" s="289">
        <f t="shared" si="24"/>
        <v>0</v>
      </c>
      <c r="H311" s="16" t="s">
        <v>20</v>
      </c>
      <c r="I311" s="313">
        <f>I312</f>
        <v>0</v>
      </c>
      <c r="J311" s="16" t="s">
        <v>20</v>
      </c>
      <c r="K311" s="313">
        <f>K312</f>
        <v>0</v>
      </c>
      <c r="L311" s="16" t="s">
        <v>20</v>
      </c>
      <c r="M311" s="313">
        <f>M312</f>
        <v>0</v>
      </c>
      <c r="N311" s="16" t="s">
        <v>20</v>
      </c>
      <c r="O311" s="313">
        <f>O312</f>
        <v>0</v>
      </c>
      <c r="P311" s="16" t="s">
        <v>20</v>
      </c>
    </row>
    <row r="312" spans="2:16" ht="15" hidden="1" customHeight="1" outlineLevel="1" collapsed="1" x14ac:dyDescent="0.25">
      <c r="B312" s="152" t="s">
        <v>134</v>
      </c>
      <c r="C312" s="152"/>
      <c r="D312" s="132"/>
      <c r="E312" s="105"/>
      <c r="F312" s="17" t="s">
        <v>135</v>
      </c>
      <c r="G312" s="289">
        <f t="shared" si="24"/>
        <v>0</v>
      </c>
      <c r="H312" s="16" t="s">
        <v>20</v>
      </c>
      <c r="I312" s="313">
        <f>I313+I316</f>
        <v>0</v>
      </c>
      <c r="J312" s="16" t="s">
        <v>20</v>
      </c>
      <c r="K312" s="313">
        <f>K313+K316</f>
        <v>0</v>
      </c>
      <c r="L312" s="16" t="s">
        <v>20</v>
      </c>
      <c r="M312" s="313">
        <f>M313+M316</f>
        <v>0</v>
      </c>
      <c r="N312" s="16" t="s">
        <v>20</v>
      </c>
      <c r="O312" s="313">
        <f>O313+O316</f>
        <v>0</v>
      </c>
      <c r="P312" s="16" t="s">
        <v>20</v>
      </c>
    </row>
    <row r="313" spans="2:16" hidden="1" outlineLevel="1" x14ac:dyDescent="0.25">
      <c r="B313" s="18" t="s">
        <v>447</v>
      </c>
      <c r="C313" s="19"/>
      <c r="D313" s="19"/>
      <c r="E313" s="19"/>
      <c r="F313" s="17" t="s">
        <v>137</v>
      </c>
      <c r="G313" s="289">
        <f t="shared" si="24"/>
        <v>0</v>
      </c>
      <c r="H313" s="16" t="s">
        <v>20</v>
      </c>
      <c r="I313" s="313">
        <f>SUM(I314:I315)</f>
        <v>0</v>
      </c>
      <c r="J313" s="16" t="s">
        <v>20</v>
      </c>
      <c r="K313" s="313">
        <f>SUM(K314:K315)</f>
        <v>0</v>
      </c>
      <c r="L313" s="16" t="s">
        <v>20</v>
      </c>
      <c r="M313" s="313">
        <f>SUM(M314:M315)</f>
        <v>0</v>
      </c>
      <c r="N313" s="16" t="s">
        <v>20</v>
      </c>
      <c r="O313" s="313">
        <f>SUM(O314:O315)</f>
        <v>0</v>
      </c>
      <c r="P313" s="16" t="s">
        <v>20</v>
      </c>
    </row>
    <row r="314" spans="2:16" hidden="1" outlineLevel="2" x14ac:dyDescent="0.25">
      <c r="B314" s="18"/>
      <c r="C314" s="19" t="s">
        <v>138</v>
      </c>
      <c r="D314" s="19"/>
      <c r="E314" s="19"/>
      <c r="F314" s="15" t="s">
        <v>139</v>
      </c>
      <c r="G314" s="289">
        <f t="shared" si="24"/>
        <v>0</v>
      </c>
      <c r="H314" s="16" t="s">
        <v>20</v>
      </c>
      <c r="I314" s="313"/>
      <c r="J314" s="16" t="s">
        <v>20</v>
      </c>
      <c r="K314" s="313"/>
      <c r="L314" s="16" t="s">
        <v>20</v>
      </c>
      <c r="M314" s="313"/>
      <c r="N314" s="16" t="s">
        <v>20</v>
      </c>
      <c r="O314" s="313"/>
      <c r="P314" s="16" t="s">
        <v>20</v>
      </c>
    </row>
    <row r="315" spans="2:16" ht="15" hidden="1" customHeight="1" outlineLevel="2" x14ac:dyDescent="0.25">
      <c r="B315" s="18"/>
      <c r="C315" s="167" t="s">
        <v>448</v>
      </c>
      <c r="D315" s="137"/>
      <c r="E315" s="110"/>
      <c r="F315" s="15" t="s">
        <v>143</v>
      </c>
      <c r="G315" s="289">
        <f t="shared" si="24"/>
        <v>0</v>
      </c>
      <c r="H315" s="27" t="s">
        <v>20</v>
      </c>
      <c r="I315" s="313"/>
      <c r="J315" s="27" t="s">
        <v>20</v>
      </c>
      <c r="K315" s="313"/>
      <c r="L315" s="27" t="s">
        <v>20</v>
      </c>
      <c r="M315" s="313"/>
      <c r="N315" s="27" t="s">
        <v>20</v>
      </c>
      <c r="O315" s="313"/>
      <c r="P315" s="27" t="s">
        <v>20</v>
      </c>
    </row>
    <row r="316" spans="2:16" ht="15" hidden="1" customHeight="1" outlineLevel="1" x14ac:dyDescent="0.25">
      <c r="B316" s="152" t="s">
        <v>449</v>
      </c>
      <c r="C316" s="152"/>
      <c r="D316" s="132"/>
      <c r="E316" s="105"/>
      <c r="F316" s="20" t="s">
        <v>147</v>
      </c>
      <c r="G316" s="289">
        <f t="shared" si="24"/>
        <v>0</v>
      </c>
      <c r="H316" s="16" t="s">
        <v>20</v>
      </c>
      <c r="I316" s="313">
        <f>SUM(I317:I319)</f>
        <v>0</v>
      </c>
      <c r="J316" s="16" t="s">
        <v>20</v>
      </c>
      <c r="K316" s="313">
        <f>SUM(K317:K319)</f>
        <v>0</v>
      </c>
      <c r="L316" s="16" t="s">
        <v>20</v>
      </c>
      <c r="M316" s="313">
        <f>SUM(M317:M319)</f>
        <v>0</v>
      </c>
      <c r="N316" s="16" t="s">
        <v>20</v>
      </c>
      <c r="O316" s="313">
        <f>SUM(O317:O319)</f>
        <v>0</v>
      </c>
      <c r="P316" s="16" t="s">
        <v>20</v>
      </c>
    </row>
    <row r="317" spans="2:16" hidden="1" outlineLevel="2" x14ac:dyDescent="0.25">
      <c r="B317" s="18"/>
      <c r="C317" s="19" t="s">
        <v>148</v>
      </c>
      <c r="D317" s="52"/>
      <c r="E317" s="52"/>
      <c r="F317" s="15" t="s">
        <v>149</v>
      </c>
      <c r="G317" s="289">
        <f t="shared" si="24"/>
        <v>0</v>
      </c>
      <c r="H317" s="16" t="s">
        <v>20</v>
      </c>
      <c r="I317" s="313"/>
      <c r="J317" s="16" t="s">
        <v>20</v>
      </c>
      <c r="K317" s="313"/>
      <c r="L317" s="16" t="s">
        <v>20</v>
      </c>
      <c r="M317" s="313"/>
      <c r="N317" s="16" t="s">
        <v>20</v>
      </c>
      <c r="O317" s="313"/>
      <c r="P317" s="16" t="s">
        <v>20</v>
      </c>
    </row>
    <row r="318" spans="2:16" ht="15" hidden="1" customHeight="1" outlineLevel="2" x14ac:dyDescent="0.25">
      <c r="B318" s="18"/>
      <c r="C318" s="19" t="s">
        <v>150</v>
      </c>
      <c r="D318" s="22"/>
      <c r="E318" s="61"/>
      <c r="F318" s="15" t="s">
        <v>151</v>
      </c>
      <c r="G318" s="289">
        <f t="shared" si="24"/>
        <v>0</v>
      </c>
      <c r="H318" s="27" t="s">
        <v>20</v>
      </c>
      <c r="I318" s="313"/>
      <c r="J318" s="27" t="s">
        <v>20</v>
      </c>
      <c r="K318" s="313"/>
      <c r="L318" s="27" t="s">
        <v>20</v>
      </c>
      <c r="M318" s="313"/>
      <c r="N318" s="27" t="s">
        <v>20</v>
      </c>
      <c r="O318" s="313"/>
      <c r="P318" s="27" t="s">
        <v>20</v>
      </c>
    </row>
    <row r="319" spans="2:16" ht="15" hidden="1" customHeight="1" outlineLevel="2" x14ac:dyDescent="0.25">
      <c r="B319" s="157"/>
      <c r="C319" s="168" t="s">
        <v>154</v>
      </c>
      <c r="D319" s="138"/>
      <c r="E319" s="111"/>
      <c r="F319" s="76" t="s">
        <v>155</v>
      </c>
      <c r="G319" s="314">
        <f t="shared" si="24"/>
        <v>0</v>
      </c>
      <c r="H319" s="16" t="s">
        <v>20</v>
      </c>
      <c r="I319" s="313"/>
      <c r="J319" s="16" t="s">
        <v>20</v>
      </c>
      <c r="K319" s="313"/>
      <c r="L319" s="16" t="s">
        <v>20</v>
      </c>
      <c r="M319" s="313"/>
      <c r="N319" s="16" t="s">
        <v>20</v>
      </c>
      <c r="O319" s="313"/>
      <c r="P319" s="16" t="s">
        <v>20</v>
      </c>
    </row>
    <row r="320" spans="2:16" ht="38.25" customHeight="1" x14ac:dyDescent="0.25">
      <c r="B320" s="1519" t="s">
        <v>450</v>
      </c>
      <c r="C320" s="1520"/>
      <c r="D320" s="1520"/>
      <c r="E320" s="1521"/>
      <c r="F320" s="260" t="s">
        <v>249</v>
      </c>
      <c r="G320" s="312">
        <f>SUM(I320,K320,M320,O320)</f>
        <v>1502</v>
      </c>
      <c r="H320" s="276"/>
      <c r="I320" s="312">
        <f>SUM(I321,I327,I334,I385,I400)</f>
        <v>339</v>
      </c>
      <c r="J320" s="276"/>
      <c r="K320" s="376">
        <f>SUM(K321,K327,K334,K385,K400)</f>
        <v>384</v>
      </c>
      <c r="L320" s="276"/>
      <c r="M320" s="312">
        <f>SUM(M321,M327,M334,M385,M400)</f>
        <v>394</v>
      </c>
      <c r="N320" s="276"/>
      <c r="O320" s="312">
        <f>SUM(O321,O327,O334,O385,O400)</f>
        <v>385</v>
      </c>
      <c r="P320" s="276"/>
    </row>
    <row r="321" spans="2:16" ht="15.6" hidden="1" collapsed="1" x14ac:dyDescent="0.25">
      <c r="B321" s="139" t="s">
        <v>250</v>
      </c>
      <c r="C321" s="139"/>
      <c r="D321" s="139"/>
      <c r="E321" s="95"/>
      <c r="F321" s="169" t="s">
        <v>251</v>
      </c>
      <c r="G321" s="289">
        <f t="shared" si="24"/>
        <v>0</v>
      </c>
      <c r="H321" s="58"/>
      <c r="I321" s="289">
        <f>I322+I326</f>
        <v>0</v>
      </c>
      <c r="J321" s="58"/>
      <c r="K321" s="289">
        <f>K322+K326</f>
        <v>0</v>
      </c>
      <c r="L321" s="58"/>
      <c r="M321" s="289">
        <f>M322+M326</f>
        <v>0</v>
      </c>
      <c r="N321" s="58"/>
      <c r="O321" s="289">
        <f>O322+O326</f>
        <v>0</v>
      </c>
      <c r="P321" s="58"/>
    </row>
    <row r="322" spans="2:16" ht="15.6" hidden="1" outlineLevel="1" x14ac:dyDescent="0.3">
      <c r="B322" s="315" t="s">
        <v>252</v>
      </c>
      <c r="C322" s="49"/>
      <c r="D322" s="50"/>
      <c r="E322" s="50"/>
      <c r="F322" s="51" t="s">
        <v>253</v>
      </c>
      <c r="G322" s="289">
        <f t="shared" si="24"/>
        <v>0</v>
      </c>
      <c r="H322" s="12"/>
      <c r="I322" s="289">
        <f>I324+I325</f>
        <v>0</v>
      </c>
      <c r="J322" s="12"/>
      <c r="K322" s="289">
        <f>K324+K325</f>
        <v>0</v>
      </c>
      <c r="L322" s="12"/>
      <c r="M322" s="289">
        <f>M324+M325</f>
        <v>0</v>
      </c>
      <c r="N322" s="12"/>
      <c r="O322" s="289">
        <f>O324+O325</f>
        <v>0</v>
      </c>
      <c r="P322" s="12"/>
    </row>
    <row r="323" spans="2:16" ht="13.5" hidden="1" customHeight="1" outlineLevel="2" x14ac:dyDescent="0.25">
      <c r="B323" s="154" t="s">
        <v>254</v>
      </c>
      <c r="C323" s="35"/>
      <c r="D323" s="35"/>
      <c r="E323" s="35"/>
      <c r="F323" s="52"/>
      <c r="G323" s="289">
        <f t="shared" si="24"/>
        <v>0</v>
      </c>
      <c r="H323" s="12"/>
      <c r="I323" s="289"/>
      <c r="J323" s="12"/>
      <c r="K323" s="289"/>
      <c r="L323" s="12"/>
      <c r="M323" s="289"/>
      <c r="N323" s="12"/>
      <c r="O323" s="289"/>
      <c r="P323" s="12"/>
    </row>
    <row r="324" spans="2:16" hidden="1" outlineLevel="2" x14ac:dyDescent="0.25">
      <c r="B324" s="13"/>
      <c r="C324" s="19" t="s">
        <v>255</v>
      </c>
      <c r="D324" s="16"/>
      <c r="E324" s="16"/>
      <c r="F324" s="53" t="s">
        <v>256</v>
      </c>
      <c r="G324" s="289">
        <f t="shared" si="24"/>
        <v>0</v>
      </c>
      <c r="H324" s="12"/>
      <c r="I324" s="313"/>
      <c r="J324" s="12"/>
      <c r="K324" s="313"/>
      <c r="L324" s="12"/>
      <c r="M324" s="313"/>
      <c r="N324" s="12"/>
      <c r="O324" s="313"/>
      <c r="P324" s="12"/>
    </row>
    <row r="325" spans="2:16" hidden="1" outlineLevel="2" x14ac:dyDescent="0.25">
      <c r="B325" s="13"/>
      <c r="C325" s="19" t="s">
        <v>257</v>
      </c>
      <c r="D325" s="16"/>
      <c r="E325" s="16"/>
      <c r="F325" s="53" t="s">
        <v>258</v>
      </c>
      <c r="G325" s="289">
        <f t="shared" si="24"/>
        <v>0</v>
      </c>
      <c r="H325" s="12"/>
      <c r="I325" s="313"/>
      <c r="J325" s="12"/>
      <c r="K325" s="313"/>
      <c r="L325" s="12"/>
      <c r="M325" s="313"/>
      <c r="N325" s="12"/>
      <c r="O325" s="313"/>
      <c r="P325" s="12"/>
    </row>
    <row r="326" spans="2:16" ht="15.6" hidden="1" outlineLevel="1" x14ac:dyDescent="0.3">
      <c r="B326" s="54" t="s">
        <v>259</v>
      </c>
      <c r="C326" s="35"/>
      <c r="D326" s="35"/>
      <c r="E326" s="35"/>
      <c r="F326" s="34" t="s">
        <v>260</v>
      </c>
      <c r="G326" s="289">
        <f t="shared" si="24"/>
        <v>0</v>
      </c>
      <c r="H326" s="12"/>
      <c r="I326" s="313"/>
      <c r="J326" s="12"/>
      <c r="K326" s="313"/>
      <c r="L326" s="12"/>
      <c r="M326" s="313"/>
      <c r="N326" s="12"/>
      <c r="O326" s="313"/>
      <c r="P326" s="12"/>
    </row>
    <row r="327" spans="2:16" ht="15.75" hidden="1" customHeight="1" collapsed="1" x14ac:dyDescent="0.25">
      <c r="B327" s="158" t="s">
        <v>261</v>
      </c>
      <c r="C327" s="158"/>
      <c r="D327" s="140"/>
      <c r="E327" s="112"/>
      <c r="F327" s="34" t="s">
        <v>262</v>
      </c>
      <c r="G327" s="289">
        <f t="shared" si="24"/>
        <v>0</v>
      </c>
      <c r="H327" s="12"/>
      <c r="I327" s="289">
        <f>I328</f>
        <v>0</v>
      </c>
      <c r="J327" s="12"/>
      <c r="K327" s="289">
        <f>K328</f>
        <v>0</v>
      </c>
      <c r="L327" s="12"/>
      <c r="M327" s="289">
        <f>M328</f>
        <v>0</v>
      </c>
      <c r="N327" s="12"/>
      <c r="O327" s="289">
        <f>O328</f>
        <v>0</v>
      </c>
      <c r="P327" s="12"/>
    </row>
    <row r="328" spans="2:16" ht="15" hidden="1" customHeight="1" outlineLevel="1" x14ac:dyDescent="0.25">
      <c r="B328" s="159" t="s">
        <v>263</v>
      </c>
      <c r="C328" s="159"/>
      <c r="D328" s="141"/>
      <c r="E328" s="113"/>
      <c r="F328" s="51" t="s">
        <v>264</v>
      </c>
      <c r="G328" s="289">
        <f t="shared" si="24"/>
        <v>0</v>
      </c>
      <c r="H328" s="12"/>
      <c r="I328" s="289">
        <f>I330+I332+I333</f>
        <v>0</v>
      </c>
      <c r="J328" s="12"/>
      <c r="K328" s="289">
        <f>K330+K332+K333</f>
        <v>0</v>
      </c>
      <c r="L328" s="12"/>
      <c r="M328" s="289">
        <f>M330+M332+M333</f>
        <v>0</v>
      </c>
      <c r="N328" s="12"/>
      <c r="O328" s="289">
        <f>O330+O332+O333</f>
        <v>0</v>
      </c>
      <c r="P328" s="12"/>
    </row>
    <row r="329" spans="2:16" hidden="1" outlineLevel="2" x14ac:dyDescent="0.25">
      <c r="B329" s="154" t="s">
        <v>254</v>
      </c>
      <c r="C329" s="35"/>
      <c r="D329" s="35"/>
      <c r="E329" s="35"/>
      <c r="F329" s="52"/>
      <c r="G329" s="289">
        <f t="shared" si="24"/>
        <v>0</v>
      </c>
      <c r="H329" s="12"/>
      <c r="I329" s="289"/>
      <c r="J329" s="12"/>
      <c r="K329" s="289"/>
      <c r="L329" s="12"/>
      <c r="M329" s="289"/>
      <c r="N329" s="12"/>
      <c r="O329" s="289"/>
      <c r="P329" s="12"/>
    </row>
    <row r="330" spans="2:16" hidden="1" outlineLevel="2" x14ac:dyDescent="0.25">
      <c r="B330" s="55"/>
      <c r="C330" s="56" t="s">
        <v>265</v>
      </c>
      <c r="D330" s="16"/>
      <c r="E330" s="16"/>
      <c r="F330" s="52" t="s">
        <v>266</v>
      </c>
      <c r="G330" s="289">
        <f t="shared" si="24"/>
        <v>0</v>
      </c>
      <c r="H330" s="12"/>
      <c r="I330" s="289">
        <f>I331</f>
        <v>0</v>
      </c>
      <c r="J330" s="12"/>
      <c r="K330" s="289">
        <f>K331</f>
        <v>0</v>
      </c>
      <c r="L330" s="12"/>
      <c r="M330" s="289">
        <f>M331</f>
        <v>0</v>
      </c>
      <c r="N330" s="12"/>
      <c r="O330" s="289">
        <f>O331</f>
        <v>0</v>
      </c>
      <c r="P330" s="12"/>
    </row>
    <row r="331" spans="2:16" hidden="1" outlineLevel="3" x14ac:dyDescent="0.25">
      <c r="B331" s="55"/>
      <c r="C331" s="56"/>
      <c r="D331" s="57" t="s">
        <v>267</v>
      </c>
      <c r="E331" s="57"/>
      <c r="F331" s="52" t="s">
        <v>268</v>
      </c>
      <c r="G331" s="289">
        <f t="shared" si="24"/>
        <v>0</v>
      </c>
      <c r="H331" s="12"/>
      <c r="I331" s="313"/>
      <c r="J331" s="12"/>
      <c r="K331" s="313"/>
      <c r="L331" s="12"/>
      <c r="M331" s="313"/>
      <c r="N331" s="12"/>
      <c r="O331" s="313"/>
      <c r="P331" s="12"/>
    </row>
    <row r="332" spans="2:16" hidden="1" outlineLevel="2" x14ac:dyDescent="0.25">
      <c r="B332" s="55"/>
      <c r="C332" s="134" t="s">
        <v>269</v>
      </c>
      <c r="D332" s="134"/>
      <c r="E332" s="56"/>
      <c r="F332" s="52" t="s">
        <v>270</v>
      </c>
      <c r="G332" s="289">
        <f t="shared" si="24"/>
        <v>0</v>
      </c>
      <c r="H332" s="12"/>
      <c r="I332" s="313"/>
      <c r="J332" s="12"/>
      <c r="K332" s="313"/>
      <c r="L332" s="12"/>
      <c r="M332" s="313"/>
      <c r="N332" s="12"/>
      <c r="O332" s="313"/>
      <c r="P332" s="12"/>
    </row>
    <row r="333" spans="2:16" hidden="1" outlineLevel="2" x14ac:dyDescent="0.25">
      <c r="B333" s="55"/>
      <c r="C333" s="56" t="s">
        <v>271</v>
      </c>
      <c r="D333" s="16"/>
      <c r="E333" s="16"/>
      <c r="F333" s="52" t="s">
        <v>272</v>
      </c>
      <c r="G333" s="289">
        <f t="shared" si="24"/>
        <v>0</v>
      </c>
      <c r="H333" s="12"/>
      <c r="I333" s="313"/>
      <c r="J333" s="12"/>
      <c r="K333" s="313"/>
      <c r="L333" s="12"/>
      <c r="M333" s="313"/>
      <c r="N333" s="12"/>
      <c r="O333" s="313"/>
      <c r="P333" s="12"/>
    </row>
    <row r="334" spans="2:16" ht="15.75" customHeight="1" x14ac:dyDescent="0.25">
      <c r="B334" s="160" t="s">
        <v>273</v>
      </c>
      <c r="C334" s="160"/>
      <c r="D334" s="142"/>
      <c r="E334" s="408"/>
      <c r="F334" s="51" t="s">
        <v>274</v>
      </c>
      <c r="G334" s="289">
        <f t="shared" si="24"/>
        <v>1502</v>
      </c>
      <c r="H334" s="58"/>
      <c r="I334" s="289">
        <f>SUM(I335,I351,I359,I376)</f>
        <v>339</v>
      </c>
      <c r="J334" s="58"/>
      <c r="K334" s="330">
        <f>SUM(K335,K351,K359,K376)</f>
        <v>384</v>
      </c>
      <c r="L334" s="58"/>
      <c r="M334" s="289">
        <f>SUM(M335,M351,M359,M376)</f>
        <v>394</v>
      </c>
      <c r="N334" s="58"/>
      <c r="O334" s="289">
        <f>SUM(O335,O351,O359,O376)</f>
        <v>385</v>
      </c>
      <c r="P334" s="58"/>
    </row>
    <row r="335" spans="2:16" ht="15.75" hidden="1" customHeight="1" outlineLevel="1" collapsed="1" x14ac:dyDescent="0.25">
      <c r="B335" s="139" t="s">
        <v>275</v>
      </c>
      <c r="C335" s="139"/>
      <c r="D335" s="135"/>
      <c r="E335" s="95"/>
      <c r="F335" s="59" t="s">
        <v>276</v>
      </c>
      <c r="G335" s="289">
        <f t="shared" ref="G335:G398" si="25">SUM(I335,K335,M335,O335)</f>
        <v>0</v>
      </c>
      <c r="H335" s="12"/>
      <c r="I335" s="289">
        <f>SUM(I337,I340,I344,I345,I347,I350)</f>
        <v>0</v>
      </c>
      <c r="J335" s="12"/>
      <c r="K335" s="289">
        <f>SUM(K337,K340,K344,K345,K347,K350)</f>
        <v>0</v>
      </c>
      <c r="L335" s="12"/>
      <c r="M335" s="289">
        <f>SUM(M337,M340,M344,M345,M347,M350)</f>
        <v>0</v>
      </c>
      <c r="N335" s="12"/>
      <c r="O335" s="289">
        <f>SUM(O337,O340,O344,O345,O347,O350)</f>
        <v>0</v>
      </c>
      <c r="P335" s="12"/>
    </row>
    <row r="336" spans="2:16" hidden="1" outlineLevel="2" x14ac:dyDescent="0.25">
      <c r="B336" s="154" t="s">
        <v>254</v>
      </c>
      <c r="C336" s="35"/>
      <c r="D336" s="35"/>
      <c r="E336" s="35"/>
      <c r="F336" s="60"/>
      <c r="G336" s="289">
        <f t="shared" si="25"/>
        <v>0</v>
      </c>
      <c r="H336" s="12"/>
      <c r="I336" s="289"/>
      <c r="J336" s="12"/>
      <c r="K336" s="289"/>
      <c r="L336" s="12"/>
      <c r="M336" s="289"/>
      <c r="N336" s="12"/>
      <c r="O336" s="289"/>
      <c r="P336" s="12"/>
    </row>
    <row r="337" spans="2:16" hidden="1" outlineLevel="2" x14ac:dyDescent="0.25">
      <c r="B337" s="55"/>
      <c r="C337" s="61" t="s">
        <v>277</v>
      </c>
      <c r="D337" s="61"/>
      <c r="E337" s="61"/>
      <c r="F337" s="53" t="s">
        <v>278</v>
      </c>
      <c r="G337" s="289">
        <f t="shared" si="25"/>
        <v>0</v>
      </c>
      <c r="H337" s="12"/>
      <c r="I337" s="289">
        <f>SUM(I338:I339)</f>
        <v>0</v>
      </c>
      <c r="J337" s="12"/>
      <c r="K337" s="289">
        <f>SUM(K338:K339)</f>
        <v>0</v>
      </c>
      <c r="L337" s="12"/>
      <c r="M337" s="289">
        <f>SUM(M338:M339)</f>
        <v>0</v>
      </c>
      <c r="N337" s="12"/>
      <c r="O337" s="289">
        <f>SUM(O338:O339)</f>
        <v>0</v>
      </c>
      <c r="P337" s="12"/>
    </row>
    <row r="338" spans="2:16" hidden="1" outlineLevel="3" x14ac:dyDescent="0.25">
      <c r="B338" s="55"/>
      <c r="C338" s="61"/>
      <c r="D338" s="57" t="s">
        <v>279</v>
      </c>
      <c r="E338" s="57"/>
      <c r="F338" s="53" t="s">
        <v>280</v>
      </c>
      <c r="G338" s="289">
        <f t="shared" si="25"/>
        <v>0</v>
      </c>
      <c r="H338" s="12"/>
      <c r="I338" s="313"/>
      <c r="J338" s="12"/>
      <c r="K338" s="313"/>
      <c r="L338" s="12"/>
      <c r="M338" s="313"/>
      <c r="N338" s="12"/>
      <c r="O338" s="313"/>
      <c r="P338" s="12"/>
    </row>
    <row r="339" spans="2:16" hidden="1" outlineLevel="3" x14ac:dyDescent="0.25">
      <c r="B339" s="55"/>
      <c r="C339" s="61"/>
      <c r="D339" s="57" t="s">
        <v>281</v>
      </c>
      <c r="E339" s="57"/>
      <c r="F339" s="53" t="s">
        <v>282</v>
      </c>
      <c r="G339" s="289">
        <f t="shared" si="25"/>
        <v>0</v>
      </c>
      <c r="H339" s="12"/>
      <c r="I339" s="313"/>
      <c r="J339" s="12"/>
      <c r="K339" s="313"/>
      <c r="L339" s="12"/>
      <c r="M339" s="313"/>
      <c r="N339" s="12"/>
      <c r="O339" s="313"/>
      <c r="P339" s="12"/>
    </row>
    <row r="340" spans="2:16" hidden="1" outlineLevel="2" x14ac:dyDescent="0.25">
      <c r="B340" s="55"/>
      <c r="C340" s="61" t="s">
        <v>283</v>
      </c>
      <c r="D340" s="62"/>
      <c r="E340" s="62"/>
      <c r="F340" s="53" t="s">
        <v>284</v>
      </c>
      <c r="G340" s="289">
        <f t="shared" si="25"/>
        <v>0</v>
      </c>
      <c r="H340" s="12"/>
      <c r="I340" s="289">
        <f>SUM(I341:I343)</f>
        <v>0</v>
      </c>
      <c r="J340" s="12"/>
      <c r="K340" s="289">
        <f>SUM(K341:K343)</f>
        <v>0</v>
      </c>
      <c r="L340" s="12"/>
      <c r="M340" s="289">
        <f>SUM(M341:M343)</f>
        <v>0</v>
      </c>
      <c r="N340" s="12"/>
      <c r="O340" s="289">
        <f>SUM(O341:O343)</f>
        <v>0</v>
      </c>
      <c r="P340" s="12"/>
    </row>
    <row r="341" spans="2:16" hidden="1" outlineLevel="3" x14ac:dyDescent="0.25">
      <c r="B341" s="55"/>
      <c r="C341" s="61"/>
      <c r="D341" s="57" t="s">
        <v>285</v>
      </c>
      <c r="E341" s="57"/>
      <c r="F341" s="53" t="s">
        <v>286</v>
      </c>
      <c r="G341" s="289">
        <f t="shared" si="25"/>
        <v>0</v>
      </c>
      <c r="H341" s="12"/>
      <c r="I341" s="313"/>
      <c r="J341" s="12"/>
      <c r="K341" s="313"/>
      <c r="L341" s="12"/>
      <c r="M341" s="313"/>
      <c r="N341" s="12"/>
      <c r="O341" s="313"/>
      <c r="P341" s="12"/>
    </row>
    <row r="342" spans="2:16" hidden="1" outlineLevel="3" x14ac:dyDescent="0.25">
      <c r="B342" s="55"/>
      <c r="C342" s="61"/>
      <c r="D342" s="57" t="s">
        <v>287</v>
      </c>
      <c r="E342" s="57"/>
      <c r="F342" s="53" t="s">
        <v>288</v>
      </c>
      <c r="G342" s="289">
        <f t="shared" si="25"/>
        <v>0</v>
      </c>
      <c r="H342" s="12"/>
      <c r="I342" s="313"/>
      <c r="J342" s="12"/>
      <c r="K342" s="313"/>
      <c r="L342" s="12"/>
      <c r="M342" s="313"/>
      <c r="N342" s="12"/>
      <c r="O342" s="313"/>
      <c r="P342" s="12"/>
    </row>
    <row r="343" spans="2:16" hidden="1" outlineLevel="3" x14ac:dyDescent="0.25">
      <c r="B343" s="55"/>
      <c r="C343" s="61"/>
      <c r="D343" s="63" t="s">
        <v>289</v>
      </c>
      <c r="E343" s="63"/>
      <c r="F343" s="53" t="s">
        <v>290</v>
      </c>
      <c r="G343" s="289">
        <f t="shared" si="25"/>
        <v>0</v>
      </c>
      <c r="H343" s="12"/>
      <c r="I343" s="313"/>
      <c r="J343" s="12"/>
      <c r="K343" s="313"/>
      <c r="L343" s="12"/>
      <c r="M343" s="313"/>
      <c r="N343" s="12"/>
      <c r="O343" s="313"/>
      <c r="P343" s="12"/>
    </row>
    <row r="344" spans="2:16" hidden="1" outlineLevel="2" x14ac:dyDescent="0.25">
      <c r="B344" s="55"/>
      <c r="C344" s="61" t="s">
        <v>291</v>
      </c>
      <c r="D344" s="61"/>
      <c r="E344" s="61"/>
      <c r="F344" s="53" t="s">
        <v>292</v>
      </c>
      <c r="G344" s="289">
        <f t="shared" si="25"/>
        <v>0</v>
      </c>
      <c r="H344" s="12"/>
      <c r="I344" s="313"/>
      <c r="J344" s="12"/>
      <c r="K344" s="313"/>
      <c r="L344" s="12"/>
      <c r="M344" s="313"/>
      <c r="N344" s="12"/>
      <c r="O344" s="313"/>
      <c r="P344" s="12"/>
    </row>
    <row r="345" spans="2:16" hidden="1" outlineLevel="2" x14ac:dyDescent="0.25">
      <c r="B345" s="55"/>
      <c r="C345" s="61" t="s">
        <v>293</v>
      </c>
      <c r="D345" s="61"/>
      <c r="E345" s="61"/>
      <c r="F345" s="53" t="s">
        <v>294</v>
      </c>
      <c r="G345" s="289">
        <f t="shared" si="25"/>
        <v>0</v>
      </c>
      <c r="H345" s="12"/>
      <c r="I345" s="289">
        <f>I346</f>
        <v>0</v>
      </c>
      <c r="J345" s="12"/>
      <c r="K345" s="289">
        <f>K346</f>
        <v>0</v>
      </c>
      <c r="L345" s="12"/>
      <c r="M345" s="289">
        <f>M346</f>
        <v>0</v>
      </c>
      <c r="N345" s="12"/>
      <c r="O345" s="289">
        <f>O346</f>
        <v>0</v>
      </c>
      <c r="P345" s="12"/>
    </row>
    <row r="346" spans="2:16" hidden="1" outlineLevel="3" x14ac:dyDescent="0.25">
      <c r="B346" s="55"/>
      <c r="C346" s="61"/>
      <c r="D346" s="57" t="s">
        <v>295</v>
      </c>
      <c r="E346" s="57"/>
      <c r="F346" s="53" t="s">
        <v>296</v>
      </c>
      <c r="G346" s="289">
        <f t="shared" si="25"/>
        <v>0</v>
      </c>
      <c r="H346" s="12"/>
      <c r="I346" s="313"/>
      <c r="J346" s="12"/>
      <c r="K346" s="313"/>
      <c r="L346" s="12"/>
      <c r="M346" s="313"/>
      <c r="N346" s="12"/>
      <c r="O346" s="313"/>
      <c r="P346" s="12"/>
    </row>
    <row r="347" spans="2:16" hidden="1" outlineLevel="2" x14ac:dyDescent="0.25">
      <c r="B347" s="55"/>
      <c r="C347" s="61" t="s">
        <v>297</v>
      </c>
      <c r="D347" s="61"/>
      <c r="E347" s="61"/>
      <c r="F347" s="53" t="s">
        <v>298</v>
      </c>
      <c r="G347" s="289">
        <f t="shared" si="25"/>
        <v>0</v>
      </c>
      <c r="H347" s="12"/>
      <c r="I347" s="289">
        <f>SUM(I348:I349)</f>
        <v>0</v>
      </c>
      <c r="J347" s="12"/>
      <c r="K347" s="289">
        <f>SUM(K348:K349)</f>
        <v>0</v>
      </c>
      <c r="L347" s="12"/>
      <c r="M347" s="289">
        <f>SUM(M348:M349)</f>
        <v>0</v>
      </c>
      <c r="N347" s="12"/>
      <c r="O347" s="289">
        <f>SUM(O348:O349)</f>
        <v>0</v>
      </c>
      <c r="P347" s="12"/>
    </row>
    <row r="348" spans="2:16" hidden="1" outlineLevel="3" x14ac:dyDescent="0.25">
      <c r="B348" s="55"/>
      <c r="C348" s="61"/>
      <c r="D348" s="57" t="s">
        <v>299</v>
      </c>
      <c r="E348" s="57"/>
      <c r="F348" s="53" t="s">
        <v>300</v>
      </c>
      <c r="G348" s="289">
        <f t="shared" si="25"/>
        <v>0</v>
      </c>
      <c r="H348" s="12"/>
      <c r="I348" s="313"/>
      <c r="J348" s="12"/>
      <c r="K348" s="313"/>
      <c r="L348" s="12"/>
      <c r="M348" s="313"/>
      <c r="N348" s="12"/>
      <c r="O348" s="313"/>
      <c r="P348" s="12"/>
    </row>
    <row r="349" spans="2:16" hidden="1" outlineLevel="3" x14ac:dyDescent="0.25">
      <c r="B349" s="55"/>
      <c r="C349" s="61"/>
      <c r="D349" s="57" t="s">
        <v>301</v>
      </c>
      <c r="E349" s="57"/>
      <c r="F349" s="53" t="s">
        <v>302</v>
      </c>
      <c r="G349" s="289">
        <f t="shared" si="25"/>
        <v>0</v>
      </c>
      <c r="H349" s="12"/>
      <c r="I349" s="313"/>
      <c r="J349" s="12"/>
      <c r="K349" s="313"/>
      <c r="L349" s="12"/>
      <c r="M349" s="313"/>
      <c r="N349" s="12"/>
      <c r="O349" s="313"/>
      <c r="P349" s="12"/>
    </row>
    <row r="350" spans="2:16" hidden="1" outlineLevel="2" x14ac:dyDescent="0.25">
      <c r="B350" s="55"/>
      <c r="C350" s="19" t="s">
        <v>303</v>
      </c>
      <c r="D350" s="19"/>
      <c r="E350" s="19"/>
      <c r="F350" s="53" t="s">
        <v>304</v>
      </c>
      <c r="G350" s="289">
        <f t="shared" si="25"/>
        <v>0</v>
      </c>
      <c r="H350" s="12"/>
      <c r="I350" s="313"/>
      <c r="J350" s="12"/>
      <c r="K350" s="313"/>
      <c r="L350" s="12"/>
      <c r="M350" s="313"/>
      <c r="N350" s="12"/>
      <c r="O350" s="313"/>
      <c r="P350" s="12"/>
    </row>
    <row r="351" spans="2:16" ht="15.6" hidden="1" outlineLevel="1" collapsed="1" x14ac:dyDescent="0.3">
      <c r="B351" s="64" t="s">
        <v>305</v>
      </c>
      <c r="C351" s="63"/>
      <c r="D351" s="19"/>
      <c r="E351" s="19"/>
      <c r="F351" s="59" t="s">
        <v>306</v>
      </c>
      <c r="G351" s="289">
        <f t="shared" si="25"/>
        <v>0</v>
      </c>
      <c r="H351" s="12"/>
      <c r="I351" s="289">
        <f>SUM(I353,I356,I357)</f>
        <v>0</v>
      </c>
      <c r="J351" s="12"/>
      <c r="K351" s="289">
        <f>SUM(K353,K356,K357)</f>
        <v>0</v>
      </c>
      <c r="L351" s="12"/>
      <c r="M351" s="289">
        <f>SUM(M353,M356,M357)</f>
        <v>0</v>
      </c>
      <c r="N351" s="12"/>
      <c r="O351" s="289">
        <f>SUM(O353,O356,O357)</f>
        <v>0</v>
      </c>
      <c r="P351" s="12"/>
    </row>
    <row r="352" spans="2:16" hidden="1" outlineLevel="2" x14ac:dyDescent="0.25">
      <c r="B352" s="154" t="s">
        <v>254</v>
      </c>
      <c r="C352" s="35"/>
      <c r="D352" s="35"/>
      <c r="E352" s="35"/>
      <c r="F352" s="60"/>
      <c r="G352" s="289">
        <f t="shared" si="25"/>
        <v>0</v>
      </c>
      <c r="H352" s="12"/>
      <c r="I352" s="289"/>
      <c r="J352" s="12"/>
      <c r="K352" s="289"/>
      <c r="L352" s="12"/>
      <c r="M352" s="289"/>
      <c r="N352" s="12"/>
      <c r="O352" s="289"/>
      <c r="P352" s="12"/>
    </row>
    <row r="353" spans="2:16" ht="14.25" hidden="1" customHeight="1" outlineLevel="2" x14ac:dyDescent="0.25">
      <c r="B353" s="154"/>
      <c r="C353" s="29" t="s">
        <v>307</v>
      </c>
      <c r="D353" s="92"/>
      <c r="E353" s="70"/>
      <c r="F353" s="60" t="s">
        <v>308</v>
      </c>
      <c r="G353" s="289">
        <f t="shared" si="25"/>
        <v>0</v>
      </c>
      <c r="H353" s="12"/>
      <c r="I353" s="289">
        <f>I354+I355</f>
        <v>0</v>
      </c>
      <c r="J353" s="12"/>
      <c r="K353" s="289">
        <f>K354+K355</f>
        <v>0</v>
      </c>
      <c r="L353" s="12"/>
      <c r="M353" s="289">
        <f>M354+M355</f>
        <v>0</v>
      </c>
      <c r="N353" s="12"/>
      <c r="O353" s="289">
        <f>O354+O355</f>
        <v>0</v>
      </c>
      <c r="P353" s="12"/>
    </row>
    <row r="354" spans="2:16" hidden="1" outlineLevel="3" x14ac:dyDescent="0.25">
      <c r="B354" s="154"/>
      <c r="C354" s="35"/>
      <c r="D354" s="63" t="s">
        <v>309</v>
      </c>
      <c r="E354" s="63"/>
      <c r="F354" s="60" t="s">
        <v>310</v>
      </c>
      <c r="G354" s="289">
        <f t="shared" si="25"/>
        <v>0</v>
      </c>
      <c r="H354" s="12"/>
      <c r="I354" s="313"/>
      <c r="J354" s="12"/>
      <c r="K354" s="313"/>
      <c r="L354" s="12"/>
      <c r="M354" s="313"/>
      <c r="N354" s="12"/>
      <c r="O354" s="313"/>
      <c r="P354" s="12"/>
    </row>
    <row r="355" spans="2:16" hidden="1" outlineLevel="3" x14ac:dyDescent="0.25">
      <c r="B355" s="154"/>
      <c r="C355" s="35"/>
      <c r="D355" s="63" t="s">
        <v>311</v>
      </c>
      <c r="E355" s="63"/>
      <c r="F355" s="60" t="s">
        <v>312</v>
      </c>
      <c r="G355" s="289">
        <f t="shared" si="25"/>
        <v>0</v>
      </c>
      <c r="H355" s="12"/>
      <c r="I355" s="313"/>
      <c r="J355" s="12"/>
      <c r="K355" s="313"/>
      <c r="L355" s="12"/>
      <c r="M355" s="313"/>
      <c r="N355" s="12"/>
      <c r="O355" s="313"/>
      <c r="P355" s="12"/>
    </row>
    <row r="356" spans="2:16" hidden="1" outlineLevel="2" x14ac:dyDescent="0.25">
      <c r="B356" s="154"/>
      <c r="C356" s="52" t="s">
        <v>313</v>
      </c>
      <c r="D356" s="19"/>
      <c r="E356" s="19"/>
      <c r="F356" s="60" t="s">
        <v>314</v>
      </c>
      <c r="G356" s="289">
        <f t="shared" si="25"/>
        <v>0</v>
      </c>
      <c r="H356" s="12"/>
      <c r="I356" s="313"/>
      <c r="J356" s="12"/>
      <c r="K356" s="313"/>
      <c r="L356" s="12"/>
      <c r="M356" s="313"/>
      <c r="N356" s="12"/>
      <c r="O356" s="313"/>
      <c r="P356" s="12"/>
    </row>
    <row r="357" spans="2:16" hidden="1" outlineLevel="2" x14ac:dyDescent="0.25">
      <c r="B357" s="55"/>
      <c r="C357" s="61" t="s">
        <v>315</v>
      </c>
      <c r="D357" s="61"/>
      <c r="E357" s="61"/>
      <c r="F357" s="60" t="s">
        <v>316</v>
      </c>
      <c r="G357" s="289">
        <f t="shared" si="25"/>
        <v>0</v>
      </c>
      <c r="H357" s="12"/>
      <c r="I357" s="289">
        <f>I358</f>
        <v>0</v>
      </c>
      <c r="J357" s="12"/>
      <c r="K357" s="289">
        <f>K358</f>
        <v>0</v>
      </c>
      <c r="L357" s="12"/>
      <c r="M357" s="289">
        <f>M358</f>
        <v>0</v>
      </c>
      <c r="N357" s="12"/>
      <c r="O357" s="289">
        <f>O358</f>
        <v>0</v>
      </c>
      <c r="P357" s="12"/>
    </row>
    <row r="358" spans="2:16" hidden="1" outlineLevel="3" x14ac:dyDescent="0.25">
      <c r="B358" s="55"/>
      <c r="C358" s="61"/>
      <c r="D358" s="63" t="s">
        <v>317</v>
      </c>
      <c r="E358" s="63"/>
      <c r="F358" s="60" t="s">
        <v>318</v>
      </c>
      <c r="G358" s="289">
        <f t="shared" si="25"/>
        <v>0</v>
      </c>
      <c r="H358" s="12"/>
      <c r="I358" s="313"/>
      <c r="J358" s="12"/>
      <c r="K358" s="313"/>
      <c r="L358" s="12"/>
      <c r="M358" s="313"/>
      <c r="N358" s="12"/>
      <c r="O358" s="313"/>
      <c r="P358" s="12"/>
    </row>
    <row r="359" spans="2:16" ht="15.6" hidden="1" outlineLevel="1" collapsed="1" x14ac:dyDescent="0.3">
      <c r="B359" s="64" t="s">
        <v>319</v>
      </c>
      <c r="C359" s="57"/>
      <c r="D359" s="62"/>
      <c r="E359" s="62"/>
      <c r="F359" s="59" t="s">
        <v>320</v>
      </c>
      <c r="G359" s="289">
        <f t="shared" si="25"/>
        <v>0</v>
      </c>
      <c r="H359" s="12"/>
      <c r="I359" s="289">
        <f>SUM(I361,I373,I375)</f>
        <v>0</v>
      </c>
      <c r="J359" s="12"/>
      <c r="K359" s="289">
        <f>SUM(K361,K373,K375)</f>
        <v>0</v>
      </c>
      <c r="L359" s="12"/>
      <c r="M359" s="289">
        <f>SUM(M361,M373,M375)</f>
        <v>0</v>
      </c>
      <c r="N359" s="12"/>
      <c r="O359" s="289">
        <f>SUM(O361,O373,O375)</f>
        <v>0</v>
      </c>
      <c r="P359" s="12"/>
    </row>
    <row r="360" spans="2:16" hidden="1" outlineLevel="2" x14ac:dyDescent="0.25">
      <c r="B360" s="154" t="s">
        <v>254</v>
      </c>
      <c r="C360" s="35"/>
      <c r="D360" s="35"/>
      <c r="E360" s="35"/>
      <c r="F360" s="60"/>
      <c r="G360" s="289">
        <f t="shared" si="25"/>
        <v>0</v>
      </c>
      <c r="H360" s="12"/>
      <c r="I360" s="289"/>
      <c r="J360" s="12"/>
      <c r="K360" s="289"/>
      <c r="L360" s="12"/>
      <c r="M360" s="289"/>
      <c r="N360" s="12"/>
      <c r="O360" s="289"/>
      <c r="P360" s="12"/>
    </row>
    <row r="361" spans="2:16" ht="14.25" hidden="1" customHeight="1" outlineLevel="2" x14ac:dyDescent="0.25">
      <c r="B361" s="65"/>
      <c r="C361" s="29" t="s">
        <v>321</v>
      </c>
      <c r="D361" s="92"/>
      <c r="E361" s="70"/>
      <c r="F361" s="60" t="s">
        <v>322</v>
      </c>
      <c r="G361" s="289">
        <f t="shared" si="25"/>
        <v>0</v>
      </c>
      <c r="H361" s="12"/>
      <c r="I361" s="289">
        <f>SUM(I362:I372)</f>
        <v>0</v>
      </c>
      <c r="J361" s="12"/>
      <c r="K361" s="289">
        <f>SUM(K362:K372)</f>
        <v>0</v>
      </c>
      <c r="L361" s="12"/>
      <c r="M361" s="289">
        <f>SUM(M362:M372)</f>
        <v>0</v>
      </c>
      <c r="N361" s="12"/>
      <c r="O361" s="289">
        <f>SUM(O362:O372)</f>
        <v>0</v>
      </c>
      <c r="P361" s="12"/>
    </row>
    <row r="362" spans="2:16" hidden="1" outlineLevel="3" x14ac:dyDescent="0.25">
      <c r="B362" s="65"/>
      <c r="C362" s="61"/>
      <c r="D362" s="63" t="s">
        <v>323</v>
      </c>
      <c r="E362" s="63"/>
      <c r="F362" s="60" t="s">
        <v>324</v>
      </c>
      <c r="G362" s="289">
        <f t="shared" si="25"/>
        <v>0</v>
      </c>
      <c r="H362" s="12"/>
      <c r="I362" s="313"/>
      <c r="J362" s="12"/>
      <c r="K362" s="313"/>
      <c r="L362" s="12"/>
      <c r="M362" s="313"/>
      <c r="N362" s="12"/>
      <c r="O362" s="313"/>
      <c r="P362" s="12"/>
    </row>
    <row r="363" spans="2:16" hidden="1" outlineLevel="3" x14ac:dyDescent="0.25">
      <c r="B363" s="65"/>
      <c r="C363" s="61"/>
      <c r="D363" s="63" t="s">
        <v>325</v>
      </c>
      <c r="E363" s="63"/>
      <c r="F363" s="60" t="s">
        <v>326</v>
      </c>
      <c r="G363" s="289">
        <f t="shared" si="25"/>
        <v>0</v>
      </c>
      <c r="H363" s="12"/>
      <c r="I363" s="313"/>
      <c r="J363" s="12"/>
      <c r="K363" s="313"/>
      <c r="L363" s="12"/>
      <c r="M363" s="313"/>
      <c r="N363" s="12"/>
      <c r="O363" s="313"/>
      <c r="P363" s="12"/>
    </row>
    <row r="364" spans="2:16" hidden="1" outlineLevel="3" x14ac:dyDescent="0.25">
      <c r="B364" s="65"/>
      <c r="C364" s="61"/>
      <c r="D364" s="63" t="s">
        <v>327</v>
      </c>
      <c r="E364" s="63"/>
      <c r="F364" s="60" t="s">
        <v>328</v>
      </c>
      <c r="G364" s="289">
        <f t="shared" si="25"/>
        <v>0</v>
      </c>
      <c r="H364" s="12"/>
      <c r="I364" s="313"/>
      <c r="J364" s="12"/>
      <c r="K364" s="313"/>
      <c r="L364" s="12"/>
      <c r="M364" s="313"/>
      <c r="N364" s="12"/>
      <c r="O364" s="313"/>
      <c r="P364" s="12"/>
    </row>
    <row r="365" spans="2:16" hidden="1" outlineLevel="3" x14ac:dyDescent="0.25">
      <c r="B365" s="65"/>
      <c r="C365" s="61"/>
      <c r="D365" s="63" t="s">
        <v>329</v>
      </c>
      <c r="E365" s="63"/>
      <c r="F365" s="60" t="s">
        <v>330</v>
      </c>
      <c r="G365" s="289">
        <f t="shared" si="25"/>
        <v>0</v>
      </c>
      <c r="H365" s="12"/>
      <c r="I365" s="313"/>
      <c r="J365" s="12"/>
      <c r="K365" s="313"/>
      <c r="L365" s="12"/>
      <c r="M365" s="313"/>
      <c r="N365" s="12"/>
      <c r="O365" s="313"/>
      <c r="P365" s="12"/>
    </row>
    <row r="366" spans="2:16" hidden="1" outlineLevel="3" x14ac:dyDescent="0.25">
      <c r="B366" s="65"/>
      <c r="C366" s="61"/>
      <c r="D366" s="63" t="s">
        <v>331</v>
      </c>
      <c r="E366" s="63"/>
      <c r="F366" s="60" t="s">
        <v>332</v>
      </c>
      <c r="G366" s="289">
        <f t="shared" si="25"/>
        <v>0</v>
      </c>
      <c r="H366" s="12"/>
      <c r="I366" s="313"/>
      <c r="J366" s="12"/>
      <c r="K366" s="313"/>
      <c r="L366" s="12"/>
      <c r="M366" s="313"/>
      <c r="N366" s="12"/>
      <c r="O366" s="313"/>
      <c r="P366" s="12"/>
    </row>
    <row r="367" spans="2:16" hidden="1" outlineLevel="3" x14ac:dyDescent="0.25">
      <c r="B367" s="65"/>
      <c r="C367" s="61"/>
      <c r="D367" s="63" t="s">
        <v>333</v>
      </c>
      <c r="E367" s="63"/>
      <c r="F367" s="60" t="s">
        <v>334</v>
      </c>
      <c r="G367" s="289">
        <f t="shared" si="25"/>
        <v>0</v>
      </c>
      <c r="H367" s="12"/>
      <c r="I367" s="313"/>
      <c r="J367" s="12"/>
      <c r="K367" s="313"/>
      <c r="L367" s="12"/>
      <c r="M367" s="313"/>
      <c r="N367" s="12"/>
      <c r="O367" s="313"/>
      <c r="P367" s="12"/>
    </row>
    <row r="368" spans="2:16" hidden="1" outlineLevel="3" x14ac:dyDescent="0.25">
      <c r="B368" s="65"/>
      <c r="C368" s="61"/>
      <c r="D368" s="63" t="s">
        <v>335</v>
      </c>
      <c r="E368" s="63"/>
      <c r="F368" s="60" t="s">
        <v>336</v>
      </c>
      <c r="G368" s="289">
        <f t="shared" si="25"/>
        <v>0</v>
      </c>
      <c r="H368" s="12"/>
      <c r="I368" s="313"/>
      <c r="J368" s="12"/>
      <c r="K368" s="313"/>
      <c r="L368" s="12"/>
      <c r="M368" s="313"/>
      <c r="N368" s="12"/>
      <c r="O368" s="313"/>
      <c r="P368" s="12"/>
    </row>
    <row r="369" spans="2:16" hidden="1" outlineLevel="3" x14ac:dyDescent="0.25">
      <c r="B369" s="65"/>
      <c r="C369" s="61"/>
      <c r="D369" s="63" t="s">
        <v>337</v>
      </c>
      <c r="E369" s="63"/>
      <c r="F369" s="60" t="s">
        <v>338</v>
      </c>
      <c r="G369" s="289">
        <f t="shared" si="25"/>
        <v>0</v>
      </c>
      <c r="H369" s="12"/>
      <c r="I369" s="313"/>
      <c r="J369" s="12"/>
      <c r="K369" s="313"/>
      <c r="L369" s="12"/>
      <c r="M369" s="313"/>
      <c r="N369" s="12"/>
      <c r="O369" s="313"/>
      <c r="P369" s="12"/>
    </row>
    <row r="370" spans="2:16" hidden="1" outlineLevel="3" x14ac:dyDescent="0.25">
      <c r="B370" s="65"/>
      <c r="C370" s="61"/>
      <c r="D370" s="63" t="s">
        <v>339</v>
      </c>
      <c r="E370" s="63"/>
      <c r="F370" s="60" t="s">
        <v>340</v>
      </c>
      <c r="G370" s="289">
        <f t="shared" si="25"/>
        <v>0</v>
      </c>
      <c r="H370" s="12"/>
      <c r="I370" s="313"/>
      <c r="J370" s="12"/>
      <c r="K370" s="313"/>
      <c r="L370" s="12"/>
      <c r="M370" s="313"/>
      <c r="N370" s="12"/>
      <c r="O370" s="313"/>
      <c r="P370" s="12"/>
    </row>
    <row r="371" spans="2:16" hidden="1" outlineLevel="3" x14ac:dyDescent="0.25">
      <c r="B371" s="65"/>
      <c r="C371" s="61"/>
      <c r="D371" s="63" t="s">
        <v>341</v>
      </c>
      <c r="E371" s="63"/>
      <c r="F371" s="60" t="s">
        <v>342</v>
      </c>
      <c r="G371" s="289">
        <f t="shared" si="25"/>
        <v>0</v>
      </c>
      <c r="H371" s="12"/>
      <c r="I371" s="313"/>
      <c r="J371" s="12"/>
      <c r="K371" s="313"/>
      <c r="L371" s="12"/>
      <c r="M371" s="313"/>
      <c r="N371" s="12"/>
      <c r="O371" s="313"/>
      <c r="P371" s="12"/>
    </row>
    <row r="372" spans="2:16" hidden="1" outlineLevel="3" x14ac:dyDescent="0.25">
      <c r="B372" s="65"/>
      <c r="C372" s="61"/>
      <c r="D372" s="63" t="s">
        <v>343</v>
      </c>
      <c r="E372" s="63"/>
      <c r="F372" s="60" t="s">
        <v>344</v>
      </c>
      <c r="G372" s="289">
        <f t="shared" si="25"/>
        <v>0</v>
      </c>
      <c r="H372" s="12"/>
      <c r="I372" s="313"/>
      <c r="J372" s="12"/>
      <c r="K372" s="313"/>
      <c r="L372" s="12"/>
      <c r="M372" s="313"/>
      <c r="N372" s="12"/>
      <c r="O372" s="313"/>
      <c r="P372" s="12"/>
    </row>
    <row r="373" spans="2:16" hidden="1" outlineLevel="2" x14ac:dyDescent="0.25">
      <c r="B373" s="65"/>
      <c r="C373" s="61" t="s">
        <v>345</v>
      </c>
      <c r="D373" s="19"/>
      <c r="E373" s="19"/>
      <c r="F373" s="52" t="s">
        <v>346</v>
      </c>
      <c r="G373" s="289">
        <f t="shared" si="25"/>
        <v>0</v>
      </c>
      <c r="H373" s="12"/>
      <c r="I373" s="289">
        <f>I374</f>
        <v>0</v>
      </c>
      <c r="J373" s="12"/>
      <c r="K373" s="289">
        <f>K374</f>
        <v>0</v>
      </c>
      <c r="L373" s="12"/>
      <c r="M373" s="289">
        <f>M374</f>
        <v>0</v>
      </c>
      <c r="N373" s="12"/>
      <c r="O373" s="289">
        <f>O374</f>
        <v>0</v>
      </c>
      <c r="P373" s="12"/>
    </row>
    <row r="374" spans="2:16" hidden="1" outlineLevel="3" x14ac:dyDescent="0.25">
      <c r="B374" s="65"/>
      <c r="C374" s="61"/>
      <c r="D374" s="63" t="s">
        <v>347</v>
      </c>
      <c r="E374" s="63"/>
      <c r="F374" s="66" t="s">
        <v>348</v>
      </c>
      <c r="G374" s="289">
        <f t="shared" si="25"/>
        <v>0</v>
      </c>
      <c r="H374" s="12"/>
      <c r="I374" s="313"/>
      <c r="J374" s="12"/>
      <c r="K374" s="313"/>
      <c r="L374" s="12"/>
      <c r="M374" s="313"/>
      <c r="N374" s="12"/>
      <c r="O374" s="313"/>
      <c r="P374" s="12"/>
    </row>
    <row r="375" spans="2:16" hidden="1" outlineLevel="2" x14ac:dyDescent="0.25">
      <c r="B375" s="65"/>
      <c r="C375" s="61" t="s">
        <v>349</v>
      </c>
      <c r="D375" s="62"/>
      <c r="E375" s="62"/>
      <c r="F375" s="52" t="s">
        <v>350</v>
      </c>
      <c r="G375" s="289">
        <f t="shared" si="25"/>
        <v>0</v>
      </c>
      <c r="H375" s="12"/>
      <c r="I375" s="313"/>
      <c r="J375" s="12"/>
      <c r="K375" s="313"/>
      <c r="L375" s="12"/>
      <c r="M375" s="313"/>
      <c r="N375" s="12"/>
      <c r="O375" s="313"/>
      <c r="P375" s="12"/>
    </row>
    <row r="376" spans="2:16" ht="15.75" customHeight="1" outlineLevel="1" x14ac:dyDescent="0.25">
      <c r="B376" s="139" t="s">
        <v>351</v>
      </c>
      <c r="C376" s="139"/>
      <c r="D376" s="135"/>
      <c r="E376" s="95"/>
      <c r="F376" s="59" t="s">
        <v>352</v>
      </c>
      <c r="G376" s="289">
        <f t="shared" si="25"/>
        <v>1502</v>
      </c>
      <c r="H376" s="12"/>
      <c r="I376" s="289">
        <f>SUM(I378,I379,I381,I382,I383)</f>
        <v>339</v>
      </c>
      <c r="J376" s="12"/>
      <c r="K376" s="330">
        <f>SUM(K378,K379,K381,K382,K383)</f>
        <v>384</v>
      </c>
      <c r="L376" s="12"/>
      <c r="M376" s="289">
        <f>SUM(M378,M379,M381,M382,M383)</f>
        <v>394</v>
      </c>
      <c r="N376" s="12"/>
      <c r="O376" s="289">
        <f>SUM(O378,O379,O381,O382,O383)</f>
        <v>385</v>
      </c>
      <c r="P376" s="12"/>
    </row>
    <row r="377" spans="2:16" hidden="1" outlineLevel="2" x14ac:dyDescent="0.25">
      <c r="B377" s="154" t="s">
        <v>254</v>
      </c>
      <c r="C377" s="35"/>
      <c r="D377" s="35"/>
      <c r="E377" s="35"/>
      <c r="F377" s="52"/>
      <c r="G377" s="289">
        <f t="shared" si="25"/>
        <v>0</v>
      </c>
      <c r="H377" s="12"/>
      <c r="I377" s="289"/>
      <c r="J377" s="12"/>
      <c r="K377" s="289"/>
      <c r="L377" s="12"/>
      <c r="M377" s="289"/>
      <c r="N377" s="12"/>
      <c r="O377" s="289"/>
      <c r="P377" s="12"/>
    </row>
    <row r="378" spans="2:16" hidden="1" outlineLevel="2" x14ac:dyDescent="0.25">
      <c r="B378" s="55"/>
      <c r="C378" s="61" t="s">
        <v>353</v>
      </c>
      <c r="D378" s="61"/>
      <c r="E378" s="61"/>
      <c r="F378" s="52" t="s">
        <v>354</v>
      </c>
      <c r="G378" s="289">
        <f t="shared" si="25"/>
        <v>0</v>
      </c>
      <c r="H378" s="12"/>
      <c r="I378" s="313"/>
      <c r="J378" s="12"/>
      <c r="K378" s="313"/>
      <c r="L378" s="12"/>
      <c r="M378" s="313"/>
      <c r="N378" s="12"/>
      <c r="O378" s="313"/>
      <c r="P378" s="12"/>
    </row>
    <row r="379" spans="2:16" hidden="1" outlineLevel="2" collapsed="1" x14ac:dyDescent="0.25">
      <c r="B379" s="55"/>
      <c r="C379" s="19" t="s">
        <v>361</v>
      </c>
      <c r="D379" s="61"/>
      <c r="E379" s="61"/>
      <c r="F379" s="52" t="s">
        <v>362</v>
      </c>
      <c r="G379" s="289">
        <f t="shared" si="25"/>
        <v>0</v>
      </c>
      <c r="H379" s="12"/>
      <c r="I379" s="289">
        <f>I380</f>
        <v>0</v>
      </c>
      <c r="J379" s="12"/>
      <c r="K379" s="289">
        <f>K380</f>
        <v>0</v>
      </c>
      <c r="L379" s="12"/>
      <c r="M379" s="289">
        <f>M380</f>
        <v>0</v>
      </c>
      <c r="N379" s="12"/>
      <c r="O379" s="289">
        <f>O380</f>
        <v>0</v>
      </c>
      <c r="P379" s="12"/>
    </row>
    <row r="380" spans="2:16" hidden="1" outlineLevel="3" x14ac:dyDescent="0.25">
      <c r="B380" s="55"/>
      <c r="C380" s="19"/>
      <c r="D380" s="61" t="s">
        <v>363</v>
      </c>
      <c r="E380" s="61"/>
      <c r="F380" s="52" t="s">
        <v>364</v>
      </c>
      <c r="G380" s="289">
        <f t="shared" si="25"/>
        <v>0</v>
      </c>
      <c r="H380" s="12"/>
      <c r="I380" s="313"/>
      <c r="J380" s="12"/>
      <c r="K380" s="313"/>
      <c r="L380" s="12"/>
      <c r="M380" s="313"/>
      <c r="N380" s="12"/>
      <c r="O380" s="313"/>
      <c r="P380" s="12"/>
    </row>
    <row r="381" spans="2:16" hidden="1" outlineLevel="2" x14ac:dyDescent="0.25">
      <c r="B381" s="55"/>
      <c r="C381" s="19" t="s">
        <v>365</v>
      </c>
      <c r="D381" s="61"/>
      <c r="E381" s="61"/>
      <c r="F381" s="52" t="s">
        <v>366</v>
      </c>
      <c r="G381" s="289">
        <f t="shared" si="25"/>
        <v>0</v>
      </c>
      <c r="H381" s="12"/>
      <c r="I381" s="313"/>
      <c r="J381" s="12"/>
      <c r="K381" s="313"/>
      <c r="L381" s="12"/>
      <c r="M381" s="313"/>
      <c r="N381" s="12"/>
      <c r="O381" s="313"/>
      <c r="P381" s="12"/>
    </row>
    <row r="382" spans="2:16" outlineLevel="2" x14ac:dyDescent="0.25">
      <c r="B382" s="55"/>
      <c r="C382" s="19" t="s">
        <v>367</v>
      </c>
      <c r="D382" s="61"/>
      <c r="E382" s="61"/>
      <c r="F382" s="326" t="s">
        <v>368</v>
      </c>
      <c r="G382" s="289">
        <f t="shared" si="25"/>
        <v>1502</v>
      </c>
      <c r="H382" s="12"/>
      <c r="I382" s="316">
        <f>'initialDetaliere Chelt mii lei '!G13</f>
        <v>339</v>
      </c>
      <c r="J382" s="331"/>
      <c r="K382" s="316">
        <f>'initialDetaliere Chelt mii lei '!H13</f>
        <v>384</v>
      </c>
      <c r="L382" s="331"/>
      <c r="M382" s="316">
        <f>'initialDetaliere Chelt mii lei '!I13</f>
        <v>394</v>
      </c>
      <c r="N382" s="12"/>
      <c r="O382" s="316">
        <f>'initialDetaliere Chelt mii lei '!J13</f>
        <v>385</v>
      </c>
      <c r="P382" s="12"/>
    </row>
    <row r="383" spans="2:16" ht="14.25" hidden="1" customHeight="1" outlineLevel="2" collapsed="1" x14ac:dyDescent="0.25">
      <c r="B383" s="55"/>
      <c r="C383" s="29" t="s">
        <v>369</v>
      </c>
      <c r="D383" s="92"/>
      <c r="E383" s="29"/>
      <c r="F383" s="52" t="s">
        <v>370</v>
      </c>
      <c r="G383" s="289">
        <f t="shared" si="25"/>
        <v>0</v>
      </c>
      <c r="H383" s="12"/>
      <c r="I383" s="289">
        <f>I384</f>
        <v>0</v>
      </c>
      <c r="J383" s="12"/>
      <c r="K383" s="289">
        <f>K384</f>
        <v>0</v>
      </c>
      <c r="L383" s="12"/>
      <c r="M383" s="289">
        <f>M384</f>
        <v>0</v>
      </c>
      <c r="N383" s="12"/>
      <c r="O383" s="289">
        <f>O384</f>
        <v>0</v>
      </c>
      <c r="P383" s="12"/>
    </row>
    <row r="384" spans="2:16" hidden="1" outlineLevel="2" x14ac:dyDescent="0.25">
      <c r="B384" s="67"/>
      <c r="C384" s="68"/>
      <c r="D384" s="77" t="s">
        <v>371</v>
      </c>
      <c r="E384" s="77"/>
      <c r="F384" s="39" t="s">
        <v>372</v>
      </c>
      <c r="G384" s="53">
        <f t="shared" si="25"/>
        <v>0</v>
      </c>
      <c r="H384" s="26"/>
      <c r="I384" s="313"/>
      <c r="J384" s="26"/>
      <c r="K384" s="313"/>
      <c r="L384" s="26"/>
      <c r="M384" s="313"/>
      <c r="N384" s="26"/>
      <c r="O384" s="313"/>
      <c r="P384" s="26"/>
    </row>
    <row r="385" spans="2:16" ht="28.5" hidden="1" customHeight="1" collapsed="1" x14ac:dyDescent="0.25">
      <c r="B385" s="1522" t="s">
        <v>373</v>
      </c>
      <c r="C385" s="1523"/>
      <c r="D385" s="1523"/>
      <c r="E385" s="1524"/>
      <c r="F385" s="52"/>
      <c r="G385" s="289">
        <f t="shared" si="25"/>
        <v>0</v>
      </c>
      <c r="H385" s="58"/>
      <c r="I385" s="289">
        <f>SUM(I386,I393)</f>
        <v>0</v>
      </c>
      <c r="J385" s="58"/>
      <c r="K385" s="289">
        <f>SUM(K386,K393)</f>
        <v>0</v>
      </c>
      <c r="L385" s="58"/>
      <c r="M385" s="289">
        <f>SUM(M386,M393)</f>
        <v>0</v>
      </c>
      <c r="N385" s="58"/>
      <c r="O385" s="289">
        <f>SUM(O386,O393)</f>
        <v>0</v>
      </c>
      <c r="P385" s="58"/>
    </row>
    <row r="386" spans="2:16" ht="15.75" hidden="1" customHeight="1" outlineLevel="1" x14ac:dyDescent="0.25">
      <c r="B386" s="139" t="s">
        <v>374</v>
      </c>
      <c r="C386" s="139"/>
      <c r="D386" s="135"/>
      <c r="E386" s="95"/>
      <c r="F386" s="52" t="s">
        <v>375</v>
      </c>
      <c r="G386" s="289">
        <f t="shared" si="25"/>
        <v>0</v>
      </c>
      <c r="H386" s="12"/>
      <c r="I386" s="289">
        <f>SUM(I388,I391,I392)</f>
        <v>0</v>
      </c>
      <c r="J386" s="12"/>
      <c r="K386" s="289">
        <f>SUM(K388,K391,K392)</f>
        <v>0</v>
      </c>
      <c r="L386" s="12"/>
      <c r="M386" s="289">
        <f>SUM(M388,M391,M392)</f>
        <v>0</v>
      </c>
      <c r="N386" s="12"/>
      <c r="O386" s="289">
        <f>SUM(O388,O391,O392)</f>
        <v>0</v>
      </c>
      <c r="P386" s="12"/>
    </row>
    <row r="387" spans="2:16" hidden="1" outlineLevel="2" x14ac:dyDescent="0.25">
      <c r="B387" s="154" t="s">
        <v>254</v>
      </c>
      <c r="C387" s="35"/>
      <c r="D387" s="35"/>
      <c r="E387" s="35"/>
      <c r="F387" s="52"/>
      <c r="G387" s="289">
        <f t="shared" si="25"/>
        <v>0</v>
      </c>
      <c r="H387" s="12"/>
      <c r="I387" s="289"/>
      <c r="J387" s="12"/>
      <c r="K387" s="289"/>
      <c r="L387" s="12"/>
      <c r="M387" s="289"/>
      <c r="N387" s="12"/>
      <c r="O387" s="289"/>
      <c r="P387" s="12"/>
    </row>
    <row r="388" spans="2:16" hidden="1" outlineLevel="2" x14ac:dyDescent="0.25">
      <c r="B388" s="65"/>
      <c r="C388" s="61" t="s">
        <v>376</v>
      </c>
      <c r="D388" s="62"/>
      <c r="E388" s="62"/>
      <c r="F388" s="52" t="s">
        <v>377</v>
      </c>
      <c r="G388" s="289">
        <f t="shared" si="25"/>
        <v>0</v>
      </c>
      <c r="H388" s="12"/>
      <c r="I388" s="289">
        <f>SUM(I389:I390)</f>
        <v>0</v>
      </c>
      <c r="J388" s="12"/>
      <c r="K388" s="289">
        <f>SUM(K389:K390)</f>
        <v>0</v>
      </c>
      <c r="L388" s="12"/>
      <c r="M388" s="289">
        <f>SUM(M389:M390)</f>
        <v>0</v>
      </c>
      <c r="N388" s="12"/>
      <c r="O388" s="289">
        <f>SUM(O389:O390)</f>
        <v>0</v>
      </c>
      <c r="P388" s="12"/>
    </row>
    <row r="389" spans="2:16" hidden="1" outlineLevel="3" x14ac:dyDescent="0.25">
      <c r="B389" s="65"/>
      <c r="C389" s="61"/>
      <c r="D389" s="63" t="s">
        <v>378</v>
      </c>
      <c r="E389" s="63"/>
      <c r="F389" s="52" t="s">
        <v>379</v>
      </c>
      <c r="G389" s="289">
        <f t="shared" si="25"/>
        <v>0</v>
      </c>
      <c r="H389" s="12"/>
      <c r="I389" s="313"/>
      <c r="J389" s="12"/>
      <c r="K389" s="313"/>
      <c r="L389" s="12"/>
      <c r="M389" s="313"/>
      <c r="N389" s="12"/>
      <c r="O389" s="313"/>
      <c r="P389" s="12"/>
    </row>
    <row r="390" spans="2:16" hidden="1" outlineLevel="3" x14ac:dyDescent="0.25">
      <c r="B390" s="65"/>
      <c r="C390" s="61"/>
      <c r="D390" s="63" t="s">
        <v>380</v>
      </c>
      <c r="E390" s="63"/>
      <c r="F390" s="52" t="s">
        <v>381</v>
      </c>
      <c r="G390" s="289">
        <f t="shared" si="25"/>
        <v>0</v>
      </c>
      <c r="H390" s="12"/>
      <c r="I390" s="313"/>
      <c r="J390" s="12"/>
      <c r="K390" s="313"/>
      <c r="L390" s="12"/>
      <c r="M390" s="313"/>
      <c r="N390" s="12"/>
      <c r="O390" s="313"/>
      <c r="P390" s="12"/>
    </row>
    <row r="391" spans="2:16" hidden="1" outlineLevel="2" x14ac:dyDescent="0.25">
      <c r="B391" s="65"/>
      <c r="C391" s="61" t="s">
        <v>382</v>
      </c>
      <c r="D391" s="57"/>
      <c r="E391" s="57"/>
      <c r="F391" s="52" t="s">
        <v>383</v>
      </c>
      <c r="G391" s="289">
        <f t="shared" si="25"/>
        <v>0</v>
      </c>
      <c r="H391" s="12"/>
      <c r="I391" s="313"/>
      <c r="J391" s="12"/>
      <c r="K391" s="313"/>
      <c r="L391" s="12"/>
      <c r="M391" s="313"/>
      <c r="N391" s="12"/>
      <c r="O391" s="313"/>
      <c r="P391" s="12"/>
    </row>
    <row r="392" spans="2:16" ht="14.25" hidden="1" customHeight="1" outlineLevel="2" x14ac:dyDescent="0.25">
      <c r="B392" s="65"/>
      <c r="C392" s="29" t="s">
        <v>384</v>
      </c>
      <c r="D392" s="92"/>
      <c r="E392" s="70"/>
      <c r="F392" s="52" t="s">
        <v>385</v>
      </c>
      <c r="G392" s="289">
        <f t="shared" si="25"/>
        <v>0</v>
      </c>
      <c r="H392" s="12"/>
      <c r="I392" s="313"/>
      <c r="J392" s="12"/>
      <c r="K392" s="313"/>
      <c r="L392" s="12"/>
      <c r="M392" s="313"/>
      <c r="N392" s="12"/>
      <c r="O392" s="313"/>
      <c r="P392" s="12"/>
    </row>
    <row r="393" spans="2:16" hidden="1" outlineLevel="1" x14ac:dyDescent="0.25">
      <c r="B393" s="18" t="s">
        <v>386</v>
      </c>
      <c r="C393" s="61"/>
      <c r="D393" s="62"/>
      <c r="E393" s="62"/>
      <c r="F393" s="52" t="s">
        <v>387</v>
      </c>
      <c r="G393" s="289">
        <f t="shared" si="25"/>
        <v>0</v>
      </c>
      <c r="H393" s="12"/>
      <c r="I393" s="289">
        <f>SUM(I395,I396,I397)</f>
        <v>0</v>
      </c>
      <c r="J393" s="12"/>
      <c r="K393" s="289">
        <f>SUM(K395,K396,K397)</f>
        <v>0</v>
      </c>
      <c r="L393" s="12"/>
      <c r="M393" s="289">
        <f>SUM(M395,M396,M397)</f>
        <v>0</v>
      </c>
      <c r="N393" s="12"/>
      <c r="O393" s="289">
        <f>SUM(O395,O396,O397)</f>
        <v>0</v>
      </c>
      <c r="P393" s="12"/>
    </row>
    <row r="394" spans="2:16" hidden="1" outlineLevel="2" x14ac:dyDescent="0.25">
      <c r="B394" s="154" t="s">
        <v>254</v>
      </c>
      <c r="C394" s="35"/>
      <c r="D394" s="35"/>
      <c r="E394" s="35"/>
      <c r="F394" s="52"/>
      <c r="G394" s="289">
        <f t="shared" si="25"/>
        <v>0</v>
      </c>
      <c r="H394" s="12"/>
      <c r="I394" s="289"/>
      <c r="J394" s="12"/>
      <c r="K394" s="289"/>
      <c r="L394" s="12"/>
      <c r="M394" s="289"/>
      <c r="N394" s="12"/>
      <c r="O394" s="289"/>
      <c r="P394" s="12"/>
    </row>
    <row r="395" spans="2:16" hidden="1" outlineLevel="2" x14ac:dyDescent="0.25">
      <c r="B395" s="65"/>
      <c r="C395" s="61" t="s">
        <v>388</v>
      </c>
      <c r="D395" s="62"/>
      <c r="E395" s="62"/>
      <c r="F395" s="52" t="s">
        <v>389</v>
      </c>
      <c r="G395" s="289">
        <f t="shared" si="25"/>
        <v>0</v>
      </c>
      <c r="H395" s="12"/>
      <c r="I395" s="313"/>
      <c r="J395" s="12"/>
      <c r="K395" s="313"/>
      <c r="L395" s="12"/>
      <c r="M395" s="313"/>
      <c r="N395" s="12"/>
      <c r="O395" s="313"/>
      <c r="P395" s="12"/>
    </row>
    <row r="396" spans="2:16" hidden="1" outlineLevel="2" x14ac:dyDescent="0.25">
      <c r="B396" s="65"/>
      <c r="C396" s="61" t="s">
        <v>390</v>
      </c>
      <c r="D396" s="62"/>
      <c r="E396" s="62"/>
      <c r="F396" s="52" t="s">
        <v>391</v>
      </c>
      <c r="G396" s="289">
        <f t="shared" si="25"/>
        <v>0</v>
      </c>
      <c r="H396" s="12"/>
      <c r="I396" s="313"/>
      <c r="J396" s="12"/>
      <c r="K396" s="313"/>
      <c r="L396" s="12"/>
      <c r="M396" s="313"/>
      <c r="N396" s="12"/>
      <c r="O396" s="313"/>
      <c r="P396" s="12"/>
    </row>
    <row r="397" spans="2:16" hidden="1" outlineLevel="2" x14ac:dyDescent="0.25">
      <c r="B397" s="65"/>
      <c r="C397" s="61" t="s">
        <v>392</v>
      </c>
      <c r="D397" s="62"/>
      <c r="E397" s="62"/>
      <c r="F397" s="52" t="s">
        <v>393</v>
      </c>
      <c r="G397" s="289">
        <f t="shared" si="25"/>
        <v>0</v>
      </c>
      <c r="H397" s="12"/>
      <c r="I397" s="289">
        <f>I398+I399</f>
        <v>0</v>
      </c>
      <c r="J397" s="12"/>
      <c r="K397" s="289">
        <f>K398+K399</f>
        <v>0</v>
      </c>
      <c r="L397" s="12"/>
      <c r="M397" s="289">
        <f>M398+M399</f>
        <v>0</v>
      </c>
      <c r="N397" s="12"/>
      <c r="O397" s="289">
        <f>O398+O399</f>
        <v>0</v>
      </c>
      <c r="P397" s="12"/>
    </row>
    <row r="398" spans="2:16" hidden="1" outlineLevel="3" x14ac:dyDescent="0.25">
      <c r="B398" s="65"/>
      <c r="C398" s="61"/>
      <c r="D398" s="61" t="s">
        <v>394</v>
      </c>
      <c r="E398" s="61"/>
      <c r="F398" s="52" t="s">
        <v>395</v>
      </c>
      <c r="G398" s="289">
        <f t="shared" si="25"/>
        <v>0</v>
      </c>
      <c r="H398" s="12"/>
      <c r="I398" s="313"/>
      <c r="J398" s="12"/>
      <c r="K398" s="313"/>
      <c r="L398" s="12"/>
      <c r="M398" s="313"/>
      <c r="N398" s="12"/>
      <c r="O398" s="313"/>
      <c r="P398" s="12"/>
    </row>
    <row r="399" spans="2:16" hidden="1" outlineLevel="3" x14ac:dyDescent="0.25">
      <c r="B399" s="65"/>
      <c r="C399" s="61"/>
      <c r="D399" s="61" t="s">
        <v>396</v>
      </c>
      <c r="E399" s="61"/>
      <c r="F399" s="52" t="s">
        <v>397</v>
      </c>
      <c r="G399" s="289">
        <f t="shared" ref="G399:G462" si="26">SUM(I399,K399,M399,O399)</f>
        <v>0</v>
      </c>
      <c r="H399" s="12"/>
      <c r="I399" s="313"/>
      <c r="J399" s="12"/>
      <c r="K399" s="313"/>
      <c r="L399" s="12"/>
      <c r="M399" s="313"/>
      <c r="N399" s="12"/>
      <c r="O399" s="313"/>
      <c r="P399" s="12"/>
    </row>
    <row r="400" spans="2:16" ht="15.75" hidden="1" customHeight="1" collapsed="1" x14ac:dyDescent="0.25">
      <c r="B400" s="139" t="s">
        <v>398</v>
      </c>
      <c r="C400" s="139"/>
      <c r="D400" s="135"/>
      <c r="E400" s="95"/>
      <c r="F400" s="34" t="s">
        <v>399</v>
      </c>
      <c r="G400" s="289">
        <f t="shared" si="26"/>
        <v>0</v>
      </c>
      <c r="H400" s="58"/>
      <c r="I400" s="289">
        <f>SUM(I401,I405,I412,I415)</f>
        <v>0</v>
      </c>
      <c r="J400" s="58"/>
      <c r="K400" s="289">
        <f>SUM(K401,K405,K412,K415)</f>
        <v>0</v>
      </c>
      <c r="L400" s="58"/>
      <c r="M400" s="289">
        <f>SUM(M401,M405,M412,M415)</f>
        <v>0</v>
      </c>
      <c r="N400" s="58"/>
      <c r="O400" s="289">
        <f>SUM(O401,O405,O412,O415)</f>
        <v>0</v>
      </c>
      <c r="P400" s="58"/>
    </row>
    <row r="401" spans="2:16" ht="15.75" hidden="1" customHeight="1" outlineLevel="1" x14ac:dyDescent="0.25">
      <c r="B401" s="139" t="s">
        <v>400</v>
      </c>
      <c r="C401" s="139"/>
      <c r="D401" s="135"/>
      <c r="E401" s="95"/>
      <c r="F401" s="34" t="s">
        <v>401</v>
      </c>
      <c r="G401" s="289">
        <f t="shared" si="26"/>
        <v>0</v>
      </c>
      <c r="H401" s="12"/>
      <c r="I401" s="289">
        <f>I403</f>
        <v>0</v>
      </c>
      <c r="J401" s="12"/>
      <c r="K401" s="289">
        <f>K403</f>
        <v>0</v>
      </c>
      <c r="L401" s="12"/>
      <c r="M401" s="289">
        <f>M403</f>
        <v>0</v>
      </c>
      <c r="N401" s="12"/>
      <c r="O401" s="289">
        <f>O403</f>
        <v>0</v>
      </c>
      <c r="P401" s="12"/>
    </row>
    <row r="402" spans="2:16" hidden="1" outlineLevel="2" x14ac:dyDescent="0.25">
      <c r="B402" s="154" t="s">
        <v>254</v>
      </c>
      <c r="C402" s="35"/>
      <c r="D402" s="35"/>
      <c r="E402" s="35"/>
      <c r="F402" s="34"/>
      <c r="G402" s="289">
        <f t="shared" si="26"/>
        <v>0</v>
      </c>
      <c r="H402" s="12"/>
      <c r="I402" s="289"/>
      <c r="J402" s="12"/>
      <c r="K402" s="289"/>
      <c r="L402" s="12"/>
      <c r="M402" s="289"/>
      <c r="N402" s="12"/>
      <c r="O402" s="289"/>
      <c r="P402" s="12"/>
    </row>
    <row r="403" spans="2:16" hidden="1" outlineLevel="2" collapsed="1" x14ac:dyDescent="0.25">
      <c r="B403" s="65"/>
      <c r="C403" s="61" t="s">
        <v>402</v>
      </c>
      <c r="D403" s="19"/>
      <c r="E403" s="19"/>
      <c r="F403" s="34" t="s">
        <v>403</v>
      </c>
      <c r="G403" s="289">
        <f t="shared" si="26"/>
        <v>0</v>
      </c>
      <c r="H403" s="12"/>
      <c r="I403" s="289">
        <f>I404</f>
        <v>0</v>
      </c>
      <c r="J403" s="12"/>
      <c r="K403" s="289">
        <f>K404</f>
        <v>0</v>
      </c>
      <c r="L403" s="12"/>
      <c r="M403" s="289">
        <f>M404</f>
        <v>0</v>
      </c>
      <c r="N403" s="12"/>
      <c r="O403" s="289">
        <f>O404</f>
        <v>0</v>
      </c>
      <c r="P403" s="12"/>
    </row>
    <row r="404" spans="2:16" hidden="1" outlineLevel="2" x14ac:dyDescent="0.25">
      <c r="B404" s="65"/>
      <c r="C404" s="61"/>
      <c r="D404" s="63" t="s">
        <v>404</v>
      </c>
      <c r="E404" s="63"/>
      <c r="F404" s="34" t="s">
        <v>405</v>
      </c>
      <c r="G404" s="289">
        <f t="shared" si="26"/>
        <v>0</v>
      </c>
      <c r="H404" s="12"/>
      <c r="I404" s="313"/>
      <c r="J404" s="12"/>
      <c r="K404" s="313"/>
      <c r="L404" s="12"/>
      <c r="M404" s="313"/>
      <c r="N404" s="12"/>
      <c r="O404" s="313"/>
      <c r="P404" s="12"/>
    </row>
    <row r="405" spans="2:16" ht="15.75" hidden="1" customHeight="1" outlineLevel="1" x14ac:dyDescent="0.25">
      <c r="B405" s="139" t="s">
        <v>406</v>
      </c>
      <c r="C405" s="139"/>
      <c r="D405" s="135"/>
      <c r="E405" s="95"/>
      <c r="F405" s="34" t="s">
        <v>407</v>
      </c>
      <c r="G405" s="289">
        <f t="shared" si="26"/>
        <v>0</v>
      </c>
      <c r="H405" s="12"/>
      <c r="I405" s="289">
        <f>SUM(I407,I410,I411)</f>
        <v>0</v>
      </c>
      <c r="J405" s="12"/>
      <c r="K405" s="289">
        <f>SUM(K407,K410,K411)</f>
        <v>0</v>
      </c>
      <c r="L405" s="12"/>
      <c r="M405" s="289">
        <f>SUM(M407,M410,M411)</f>
        <v>0</v>
      </c>
      <c r="N405" s="12"/>
      <c r="O405" s="289">
        <f>SUM(O407,O410,O411)</f>
        <v>0</v>
      </c>
      <c r="P405" s="12"/>
    </row>
    <row r="406" spans="2:16" hidden="1" outlineLevel="2" x14ac:dyDescent="0.25">
      <c r="B406" s="154" t="s">
        <v>254</v>
      </c>
      <c r="C406" s="35"/>
      <c r="D406" s="35"/>
      <c r="E406" s="35"/>
      <c r="F406" s="34"/>
      <c r="G406" s="289">
        <f t="shared" si="26"/>
        <v>0</v>
      </c>
      <c r="H406" s="12"/>
      <c r="I406" s="289"/>
      <c r="J406" s="12"/>
      <c r="K406" s="289"/>
      <c r="L406" s="12"/>
      <c r="M406" s="289"/>
      <c r="N406" s="12"/>
      <c r="O406" s="289"/>
      <c r="P406" s="12"/>
    </row>
    <row r="407" spans="2:16" hidden="1" outlineLevel="2" x14ac:dyDescent="0.25">
      <c r="B407" s="154"/>
      <c r="C407" s="52" t="s">
        <v>408</v>
      </c>
      <c r="D407" s="35"/>
      <c r="E407" s="35"/>
      <c r="F407" s="34" t="s">
        <v>409</v>
      </c>
      <c r="G407" s="289">
        <f t="shared" si="26"/>
        <v>0</v>
      </c>
      <c r="H407" s="12"/>
      <c r="I407" s="289">
        <f>SUM(I408:I409)</f>
        <v>0</v>
      </c>
      <c r="J407" s="12"/>
      <c r="K407" s="289">
        <f>SUM(K408:K409)</f>
        <v>0</v>
      </c>
      <c r="L407" s="12"/>
      <c r="M407" s="289">
        <f>SUM(M408:M409)</f>
        <v>0</v>
      </c>
      <c r="N407" s="12"/>
      <c r="O407" s="289">
        <f>SUM(O408:O409)</f>
        <v>0</v>
      </c>
      <c r="P407" s="12"/>
    </row>
    <row r="408" spans="2:16" hidden="1" outlineLevel="3" x14ac:dyDescent="0.25">
      <c r="B408" s="154"/>
      <c r="C408" s="35"/>
      <c r="D408" s="52" t="s">
        <v>410</v>
      </c>
      <c r="E408" s="52"/>
      <c r="F408" s="34" t="s">
        <v>411</v>
      </c>
      <c r="G408" s="289">
        <f t="shared" si="26"/>
        <v>0</v>
      </c>
      <c r="H408" s="12"/>
      <c r="I408" s="313"/>
      <c r="J408" s="12"/>
      <c r="K408" s="313"/>
      <c r="L408" s="12"/>
      <c r="M408" s="313"/>
      <c r="N408" s="12"/>
      <c r="O408" s="313"/>
      <c r="P408" s="12"/>
    </row>
    <row r="409" spans="2:16" hidden="1" outlineLevel="3" x14ac:dyDescent="0.25">
      <c r="B409" s="65"/>
      <c r="C409" s="19"/>
      <c r="D409" s="19" t="s">
        <v>412</v>
      </c>
      <c r="E409" s="19"/>
      <c r="F409" s="34" t="s">
        <v>413</v>
      </c>
      <c r="G409" s="289">
        <f t="shared" si="26"/>
        <v>0</v>
      </c>
      <c r="H409" s="12"/>
      <c r="I409" s="313"/>
      <c r="J409" s="12"/>
      <c r="K409" s="313"/>
      <c r="L409" s="12"/>
      <c r="M409" s="313"/>
      <c r="N409" s="12"/>
      <c r="O409" s="313"/>
      <c r="P409" s="12"/>
    </row>
    <row r="410" spans="2:16" hidden="1" outlineLevel="2" x14ac:dyDescent="0.25">
      <c r="B410" s="65"/>
      <c r="C410" s="19" t="s">
        <v>414</v>
      </c>
      <c r="D410" s="19"/>
      <c r="E410" s="61"/>
      <c r="F410" s="34" t="s">
        <v>415</v>
      </c>
      <c r="G410" s="289">
        <f t="shared" si="26"/>
        <v>0</v>
      </c>
      <c r="H410" s="12"/>
      <c r="I410" s="313"/>
      <c r="J410" s="12"/>
      <c r="K410" s="313"/>
      <c r="L410" s="12"/>
      <c r="M410" s="313"/>
      <c r="N410" s="12"/>
      <c r="O410" s="313"/>
      <c r="P410" s="12"/>
    </row>
    <row r="411" spans="2:16" ht="14.25" hidden="1" customHeight="1" outlineLevel="2" x14ac:dyDescent="0.25">
      <c r="B411" s="69"/>
      <c r="C411" s="77" t="s">
        <v>416</v>
      </c>
      <c r="D411" s="93"/>
      <c r="E411" s="77"/>
      <c r="F411" s="170" t="s">
        <v>417</v>
      </c>
      <c r="G411" s="383">
        <f t="shared" si="26"/>
        <v>0</v>
      </c>
      <c r="H411" s="384"/>
      <c r="I411" s="377"/>
      <c r="J411" s="384"/>
      <c r="K411" s="377"/>
      <c r="L411" s="384"/>
      <c r="M411" s="377"/>
      <c r="N411" s="384"/>
      <c r="O411" s="377"/>
      <c r="P411" s="384"/>
    </row>
    <row r="412" spans="2:16" ht="15.6" hidden="1" outlineLevel="1" x14ac:dyDescent="0.3">
      <c r="B412" s="64" t="s">
        <v>418</v>
      </c>
      <c r="C412" s="19"/>
      <c r="D412" s="62"/>
      <c r="E412" s="62"/>
      <c r="F412" s="34" t="s">
        <v>419</v>
      </c>
      <c r="G412" s="378">
        <f t="shared" si="26"/>
        <v>0</v>
      </c>
      <c r="H412" s="385"/>
      <c r="I412" s="378">
        <f>I414</f>
        <v>0</v>
      </c>
      <c r="J412" s="385"/>
      <c r="K412" s="378">
        <f>K414</f>
        <v>0</v>
      </c>
      <c r="L412" s="385"/>
      <c r="M412" s="378">
        <f>M414</f>
        <v>0</v>
      </c>
      <c r="N412" s="385"/>
      <c r="O412" s="378">
        <f>O414</f>
        <v>0</v>
      </c>
      <c r="P412" s="385"/>
    </row>
    <row r="413" spans="2:16" hidden="1" outlineLevel="2" collapsed="1" x14ac:dyDescent="0.25">
      <c r="B413" s="154" t="s">
        <v>254</v>
      </c>
      <c r="C413" s="35"/>
      <c r="D413" s="35"/>
      <c r="E413" s="35"/>
      <c r="F413" s="34"/>
      <c r="G413" s="378">
        <f t="shared" si="26"/>
        <v>0</v>
      </c>
      <c r="H413" s="385"/>
      <c r="I413" s="378"/>
      <c r="J413" s="385"/>
      <c r="K413" s="378"/>
      <c r="L413" s="385"/>
      <c r="M413" s="378"/>
      <c r="N413" s="385"/>
      <c r="O413" s="378"/>
      <c r="P413" s="385"/>
    </row>
    <row r="414" spans="2:16" hidden="1" outlineLevel="2" x14ac:dyDescent="0.25">
      <c r="B414" s="155"/>
      <c r="C414" s="61" t="s">
        <v>420</v>
      </c>
      <c r="D414" s="35"/>
      <c r="E414" s="35"/>
      <c r="F414" s="34" t="s">
        <v>421</v>
      </c>
      <c r="G414" s="378">
        <f t="shared" si="26"/>
        <v>0</v>
      </c>
      <c r="H414" s="385"/>
      <c r="I414" s="377"/>
      <c r="J414" s="385"/>
      <c r="K414" s="377"/>
      <c r="L414" s="385"/>
      <c r="M414" s="377"/>
      <c r="N414" s="385"/>
      <c r="O414" s="377"/>
      <c r="P414" s="385"/>
    </row>
    <row r="415" spans="2:16" ht="15.6" hidden="1" outlineLevel="1" x14ac:dyDescent="0.3">
      <c r="B415" s="64" t="s">
        <v>422</v>
      </c>
      <c r="C415" s="19"/>
      <c r="D415" s="19"/>
      <c r="E415" s="19"/>
      <c r="F415" s="34" t="s">
        <v>423</v>
      </c>
      <c r="G415" s="378">
        <f t="shared" si="26"/>
        <v>0</v>
      </c>
      <c r="H415" s="385"/>
      <c r="I415" s="378">
        <f>I417</f>
        <v>0</v>
      </c>
      <c r="J415" s="385"/>
      <c r="K415" s="378">
        <f>K417</f>
        <v>0</v>
      </c>
      <c r="L415" s="385"/>
      <c r="M415" s="378">
        <f>M417</f>
        <v>0</v>
      </c>
      <c r="N415" s="385"/>
      <c r="O415" s="378">
        <f>O417</f>
        <v>0</v>
      </c>
      <c r="P415" s="385"/>
    </row>
    <row r="416" spans="2:16" hidden="1" outlineLevel="2" x14ac:dyDescent="0.25">
      <c r="B416" s="154" t="s">
        <v>254</v>
      </c>
      <c r="C416" s="35"/>
      <c r="D416" s="35"/>
      <c r="E416" s="35"/>
      <c r="F416" s="34"/>
      <c r="G416" s="378">
        <f t="shared" si="26"/>
        <v>0</v>
      </c>
      <c r="H416" s="385"/>
      <c r="I416" s="378"/>
      <c r="J416" s="385"/>
      <c r="K416" s="378"/>
      <c r="L416" s="385"/>
      <c r="M416" s="378"/>
      <c r="N416" s="385"/>
      <c r="O416" s="378"/>
      <c r="P416" s="385"/>
    </row>
    <row r="417" spans="2:16" hidden="1" outlineLevel="2" x14ac:dyDescent="0.25">
      <c r="B417" s="13"/>
      <c r="C417" s="19" t="s">
        <v>424</v>
      </c>
      <c r="D417" s="63"/>
      <c r="E417" s="63"/>
      <c r="F417" s="34" t="s">
        <v>425</v>
      </c>
      <c r="G417" s="378">
        <f t="shared" si="26"/>
        <v>0</v>
      </c>
      <c r="H417" s="385"/>
      <c r="I417" s="377"/>
      <c r="J417" s="385"/>
      <c r="K417" s="377"/>
      <c r="L417" s="385"/>
      <c r="M417" s="377"/>
      <c r="N417" s="385"/>
      <c r="O417" s="377"/>
      <c r="P417" s="385"/>
    </row>
    <row r="418" spans="2:16" ht="15.6" x14ac:dyDescent="0.25">
      <c r="B418" s="139" t="s">
        <v>426</v>
      </c>
      <c r="C418" s="107"/>
      <c r="D418" s="107"/>
      <c r="E418" s="107"/>
      <c r="F418" s="34" t="s">
        <v>427</v>
      </c>
      <c r="G418" s="378">
        <f t="shared" si="26"/>
        <v>280</v>
      </c>
      <c r="H418" s="385"/>
      <c r="I418" s="378">
        <f>IF(I421&lt;0,I421,MAX(I419:I421))</f>
        <v>280</v>
      </c>
      <c r="J418" s="385"/>
      <c r="K418" s="378">
        <f>IF(K421&lt;0,K421,MAX(K419:K421))</f>
        <v>0</v>
      </c>
      <c r="L418" s="385"/>
      <c r="M418" s="378">
        <f>IF(M421&lt;0,M421,MAX(M419:M421))</f>
        <v>0</v>
      </c>
      <c r="N418" s="385"/>
      <c r="O418" s="378">
        <f>IF(O421&lt;0,O421,MAX(O419:O421))</f>
        <v>0</v>
      </c>
      <c r="P418" s="385"/>
    </row>
    <row r="419" spans="2:16" outlineLevel="1" x14ac:dyDescent="0.25">
      <c r="B419" s="71" t="s">
        <v>451</v>
      </c>
      <c r="C419" s="35"/>
      <c r="D419" s="35"/>
      <c r="E419" s="35"/>
      <c r="F419" s="52" t="s">
        <v>429</v>
      </c>
      <c r="G419" s="378">
        <f t="shared" si="26"/>
        <v>280</v>
      </c>
      <c r="H419" s="385"/>
      <c r="I419" s="378">
        <f>I420</f>
        <v>280</v>
      </c>
      <c r="J419" s="385"/>
      <c r="K419" s="378">
        <f>K420</f>
        <v>0</v>
      </c>
      <c r="L419" s="385"/>
      <c r="M419" s="378">
        <f>M420</f>
        <v>0</v>
      </c>
      <c r="N419" s="385"/>
      <c r="O419" s="378">
        <f>O420</f>
        <v>0</v>
      </c>
      <c r="P419" s="385"/>
    </row>
    <row r="420" spans="2:16" ht="14.25" customHeight="1" outlineLevel="2" x14ac:dyDescent="0.25">
      <c r="B420" s="78"/>
      <c r="C420" s="53" t="s">
        <v>430</v>
      </c>
      <c r="D420" s="30"/>
      <c r="E420" s="39"/>
      <c r="F420" s="39" t="s">
        <v>431</v>
      </c>
      <c r="G420" s="383">
        <f>SUM(I420,K420,M420,O420)</f>
        <v>280</v>
      </c>
      <c r="H420" s="384"/>
      <c r="I420" s="385">
        <f>IF(I320&gt;I259,0,IF(I320&lt;I259,I259-I320,0))</f>
        <v>280</v>
      </c>
      <c r="J420" s="384"/>
      <c r="K420" s="385">
        <f>IF(K320&gt;K259,0,IF(K320&lt;K259,K259-K320,0))</f>
        <v>0</v>
      </c>
      <c r="L420" s="384"/>
      <c r="M420" s="385">
        <f>IF(M320&gt;M259,0,IF(M320&lt;M259,M259-M320,0))</f>
        <v>0</v>
      </c>
      <c r="N420" s="384"/>
      <c r="O420" s="385">
        <f>IF(O320&gt;O259,0,IF(O320&lt;O259,O259-O320,0))</f>
        <v>0</v>
      </c>
      <c r="P420" s="384"/>
    </row>
    <row r="421" spans="2:16" ht="16.2" hidden="1" outlineLevel="1" collapsed="1" x14ac:dyDescent="0.25">
      <c r="B421" s="156" t="s">
        <v>452</v>
      </c>
      <c r="C421" s="19"/>
      <c r="D421" s="19"/>
      <c r="E421" s="19"/>
      <c r="F421" s="52" t="s">
        <v>435</v>
      </c>
      <c r="G421" s="378">
        <f t="shared" si="26"/>
        <v>0</v>
      </c>
      <c r="H421" s="385"/>
      <c r="I421" s="378">
        <f>I422</f>
        <v>0</v>
      </c>
      <c r="J421" s="385"/>
      <c r="K421" s="378">
        <f>K422</f>
        <v>0</v>
      </c>
      <c r="L421" s="385"/>
      <c r="M421" s="378">
        <f>M422</f>
        <v>0</v>
      </c>
      <c r="N421" s="385"/>
      <c r="O421" s="378">
        <f>O422</f>
        <v>0</v>
      </c>
      <c r="P421" s="385"/>
    </row>
    <row r="422" spans="2:16" ht="14.25" hidden="1" customHeight="1" outlineLevel="1" x14ac:dyDescent="0.25">
      <c r="B422" s="75"/>
      <c r="C422" s="45" t="s">
        <v>436</v>
      </c>
      <c r="D422" s="94"/>
      <c r="E422" s="45"/>
      <c r="F422" s="46" t="s">
        <v>437</v>
      </c>
      <c r="G422" s="386">
        <f t="shared" si="26"/>
        <v>0</v>
      </c>
      <c r="H422" s="387"/>
      <c r="I422" s="388">
        <f>IF(I320&gt;I259,I259-I320,0)</f>
        <v>0</v>
      </c>
      <c r="J422" s="387"/>
      <c r="K422" s="388">
        <f>IF(K320&gt;K259,K259-K320,0)</f>
        <v>0</v>
      </c>
      <c r="L422" s="387"/>
      <c r="M422" s="388">
        <f>IF(M320&gt;M259,M259-M320,0)</f>
        <v>0</v>
      </c>
      <c r="N422" s="387"/>
      <c r="O422" s="388">
        <f>IF(O320&gt;O259,O259-O320,0)</f>
        <v>0</v>
      </c>
      <c r="P422" s="387"/>
    </row>
    <row r="423" spans="2:16" ht="18" hidden="1" customHeight="1" x14ac:dyDescent="0.3">
      <c r="B423" s="277" t="s">
        <v>453</v>
      </c>
      <c r="C423" s="277"/>
      <c r="D423" s="278"/>
      <c r="E423" s="279"/>
      <c r="F423" s="274" t="s">
        <v>454</v>
      </c>
      <c r="G423" s="376">
        <f>SUM(I423,K423,M423,O423)</f>
        <v>0</v>
      </c>
      <c r="H423" s="389" t="s">
        <v>20</v>
      </c>
      <c r="I423" s="376">
        <f>SUM(I424,I429,I433,I438)</f>
        <v>0</v>
      </c>
      <c r="J423" s="389" t="s">
        <v>20</v>
      </c>
      <c r="K423" s="376">
        <f>SUM(K424,K429,K433,K438)</f>
        <v>0</v>
      </c>
      <c r="L423" s="389" t="s">
        <v>20</v>
      </c>
      <c r="M423" s="376">
        <f>SUM(M424,M429,M433,M438)</f>
        <v>0</v>
      </c>
      <c r="N423" s="389" t="s">
        <v>20</v>
      </c>
      <c r="O423" s="376">
        <f>SUM(O424,O429,O433,O438)</f>
        <v>0</v>
      </c>
      <c r="P423" s="389" t="s">
        <v>20</v>
      </c>
    </row>
    <row r="424" spans="2:16" hidden="1" collapsed="1" x14ac:dyDescent="0.25">
      <c r="B424" s="13" t="s">
        <v>455</v>
      </c>
      <c r="C424" s="14"/>
      <c r="D424" s="14"/>
      <c r="E424" s="14"/>
      <c r="F424" s="17" t="s">
        <v>17</v>
      </c>
      <c r="G424" s="378">
        <f t="shared" si="26"/>
        <v>0</v>
      </c>
      <c r="H424" s="390" t="s">
        <v>20</v>
      </c>
      <c r="I424" s="378">
        <f>I425</f>
        <v>0</v>
      </c>
      <c r="J424" s="390" t="s">
        <v>20</v>
      </c>
      <c r="K424" s="378">
        <f>K425</f>
        <v>0</v>
      </c>
      <c r="L424" s="390" t="s">
        <v>20</v>
      </c>
      <c r="M424" s="378">
        <f>M425</f>
        <v>0</v>
      </c>
      <c r="N424" s="390" t="s">
        <v>20</v>
      </c>
      <c r="O424" s="378">
        <f>O425</f>
        <v>0</v>
      </c>
      <c r="P424" s="390" t="s">
        <v>20</v>
      </c>
    </row>
    <row r="425" spans="2:16" hidden="1" outlineLevel="1" x14ac:dyDescent="0.25">
      <c r="B425" s="18" t="s">
        <v>456</v>
      </c>
      <c r="C425" s="21"/>
      <c r="D425" s="19"/>
      <c r="E425" s="19"/>
      <c r="F425" s="17" t="s">
        <v>30</v>
      </c>
      <c r="G425" s="378">
        <f t="shared" si="26"/>
        <v>0</v>
      </c>
      <c r="H425" s="390" t="s">
        <v>20</v>
      </c>
      <c r="I425" s="378">
        <f>I426</f>
        <v>0</v>
      </c>
      <c r="J425" s="390" t="s">
        <v>20</v>
      </c>
      <c r="K425" s="378">
        <f>K426</f>
        <v>0</v>
      </c>
      <c r="L425" s="390" t="s">
        <v>20</v>
      </c>
      <c r="M425" s="378">
        <f>M426</f>
        <v>0</v>
      </c>
      <c r="N425" s="390" t="s">
        <v>20</v>
      </c>
      <c r="O425" s="378">
        <f>O426</f>
        <v>0</v>
      </c>
      <c r="P425" s="390" t="s">
        <v>20</v>
      </c>
    </row>
    <row r="426" spans="2:16" hidden="1" outlineLevel="1" collapsed="1" x14ac:dyDescent="0.25">
      <c r="B426" s="18" t="s">
        <v>457</v>
      </c>
      <c r="C426" s="19"/>
      <c r="D426" s="19"/>
      <c r="E426" s="19"/>
      <c r="F426" s="34" t="s">
        <v>54</v>
      </c>
      <c r="G426" s="378">
        <f t="shared" si="26"/>
        <v>0</v>
      </c>
      <c r="H426" s="390" t="s">
        <v>20</v>
      </c>
      <c r="I426" s="378">
        <f>I427</f>
        <v>0</v>
      </c>
      <c r="J426" s="390" t="s">
        <v>20</v>
      </c>
      <c r="K426" s="378">
        <f>K427</f>
        <v>0</v>
      </c>
      <c r="L426" s="390" t="s">
        <v>20</v>
      </c>
      <c r="M426" s="378">
        <f>M427</f>
        <v>0</v>
      </c>
      <c r="N426" s="390" t="s">
        <v>20</v>
      </c>
      <c r="O426" s="378">
        <f>O427</f>
        <v>0</v>
      </c>
      <c r="P426" s="390" t="s">
        <v>20</v>
      </c>
    </row>
    <row r="427" spans="2:16" hidden="1" outlineLevel="1" collapsed="1" x14ac:dyDescent="0.25">
      <c r="B427" s="18" t="s">
        <v>458</v>
      </c>
      <c r="C427" s="34"/>
      <c r="D427" s="34"/>
      <c r="E427" s="34"/>
      <c r="F427" s="15" t="s">
        <v>97</v>
      </c>
      <c r="G427" s="378">
        <f t="shared" si="26"/>
        <v>0</v>
      </c>
      <c r="H427" s="390" t="s">
        <v>20</v>
      </c>
      <c r="I427" s="378">
        <f>I428</f>
        <v>0</v>
      </c>
      <c r="J427" s="390" t="s">
        <v>20</v>
      </c>
      <c r="K427" s="378">
        <f>K428</f>
        <v>0</v>
      </c>
      <c r="L427" s="390" t="s">
        <v>20</v>
      </c>
      <c r="M427" s="378">
        <f>M428</f>
        <v>0</v>
      </c>
      <c r="N427" s="390" t="s">
        <v>20</v>
      </c>
      <c r="O427" s="378">
        <f>O428</f>
        <v>0</v>
      </c>
      <c r="P427" s="390" t="s">
        <v>20</v>
      </c>
    </row>
    <row r="428" spans="2:16" hidden="1" outlineLevel="1" x14ac:dyDescent="0.25">
      <c r="B428" s="156"/>
      <c r="C428" s="19" t="s">
        <v>102</v>
      </c>
      <c r="D428" s="19"/>
      <c r="E428" s="19"/>
      <c r="F428" s="15" t="s">
        <v>103</v>
      </c>
      <c r="G428" s="378">
        <f t="shared" si="26"/>
        <v>0</v>
      </c>
      <c r="H428" s="390" t="s">
        <v>20</v>
      </c>
      <c r="I428" s="378"/>
      <c r="J428" s="390" t="s">
        <v>20</v>
      </c>
      <c r="K428" s="378"/>
      <c r="L428" s="390" t="s">
        <v>20</v>
      </c>
      <c r="M428" s="378"/>
      <c r="N428" s="390" t="s">
        <v>20</v>
      </c>
      <c r="O428" s="378"/>
      <c r="P428" s="390" t="s">
        <v>20</v>
      </c>
    </row>
    <row r="429" spans="2:16" hidden="1" collapsed="1" x14ac:dyDescent="0.25">
      <c r="B429" s="148" t="s">
        <v>106</v>
      </c>
      <c r="C429" s="130"/>
      <c r="D429" s="114"/>
      <c r="E429" s="114"/>
      <c r="F429" s="17" t="s">
        <v>107</v>
      </c>
      <c r="G429" s="289">
        <f t="shared" si="26"/>
        <v>0</v>
      </c>
      <c r="H429" s="16" t="s">
        <v>20</v>
      </c>
      <c r="I429" s="289">
        <f>I430</f>
        <v>0</v>
      </c>
      <c r="J429" s="16" t="s">
        <v>20</v>
      </c>
      <c r="K429" s="289">
        <f>K430</f>
        <v>0</v>
      </c>
      <c r="L429" s="16" t="s">
        <v>20</v>
      </c>
      <c r="M429" s="289">
        <f>M430</f>
        <v>0</v>
      </c>
      <c r="N429" s="16" t="s">
        <v>20</v>
      </c>
      <c r="O429" s="289">
        <f>O430</f>
        <v>0</v>
      </c>
      <c r="P429" s="16" t="s">
        <v>20</v>
      </c>
    </row>
    <row r="430" spans="2:16" hidden="1" outlineLevel="1" collapsed="1" x14ac:dyDescent="0.25">
      <c r="B430" s="148" t="s">
        <v>108</v>
      </c>
      <c r="C430" s="52"/>
      <c r="D430" s="19"/>
      <c r="E430" s="19"/>
      <c r="F430" s="15" t="s">
        <v>109</v>
      </c>
      <c r="G430" s="289">
        <f t="shared" si="26"/>
        <v>0</v>
      </c>
      <c r="H430" s="16" t="s">
        <v>20</v>
      </c>
      <c r="I430" s="289">
        <f>I431+I432</f>
        <v>0</v>
      </c>
      <c r="J430" s="16" t="s">
        <v>20</v>
      </c>
      <c r="K430" s="289">
        <f>K431+K432</f>
        <v>0</v>
      </c>
      <c r="L430" s="16" t="s">
        <v>20</v>
      </c>
      <c r="M430" s="289">
        <f>M431+M432</f>
        <v>0</v>
      </c>
      <c r="N430" s="16" t="s">
        <v>20</v>
      </c>
      <c r="O430" s="289">
        <f>O431+O432</f>
        <v>0</v>
      </c>
      <c r="P430" s="16" t="s">
        <v>20</v>
      </c>
    </row>
    <row r="431" spans="2:16" hidden="1" outlineLevel="1" x14ac:dyDescent="0.25">
      <c r="B431" s="148"/>
      <c r="C431" s="19" t="s">
        <v>110</v>
      </c>
      <c r="D431" s="52"/>
      <c r="E431" s="52"/>
      <c r="F431" s="15" t="s">
        <v>111</v>
      </c>
      <c r="G431" s="289">
        <f t="shared" si="26"/>
        <v>0</v>
      </c>
      <c r="H431" s="16" t="s">
        <v>20</v>
      </c>
      <c r="I431" s="289"/>
      <c r="J431" s="16" t="s">
        <v>20</v>
      </c>
      <c r="K431" s="289"/>
      <c r="L431" s="16" t="s">
        <v>20</v>
      </c>
      <c r="M431" s="289"/>
      <c r="N431" s="16" t="s">
        <v>20</v>
      </c>
      <c r="O431" s="289"/>
      <c r="P431" s="16" t="s">
        <v>20</v>
      </c>
    </row>
    <row r="432" spans="2:16" hidden="1" outlineLevel="1" x14ac:dyDescent="0.25">
      <c r="B432" s="148"/>
      <c r="C432" s="19" t="s">
        <v>112</v>
      </c>
      <c r="D432" s="52"/>
      <c r="E432" s="52"/>
      <c r="F432" s="15" t="s">
        <v>113</v>
      </c>
      <c r="G432" s="289">
        <f t="shared" si="26"/>
        <v>0</v>
      </c>
      <c r="H432" s="16" t="s">
        <v>20</v>
      </c>
      <c r="I432" s="289"/>
      <c r="J432" s="16" t="s">
        <v>20</v>
      </c>
      <c r="K432" s="289"/>
      <c r="L432" s="16" t="s">
        <v>20</v>
      </c>
      <c r="M432" s="289"/>
      <c r="N432" s="16" t="s">
        <v>20</v>
      </c>
      <c r="O432" s="289"/>
      <c r="P432" s="16" t="s">
        <v>20</v>
      </c>
    </row>
    <row r="433" spans="2:16" hidden="1" collapsed="1" x14ac:dyDescent="0.25">
      <c r="B433" s="38" t="s">
        <v>459</v>
      </c>
      <c r="C433" s="79"/>
      <c r="D433" s="115"/>
      <c r="E433" s="115"/>
      <c r="F433" s="80" t="s">
        <v>115</v>
      </c>
      <c r="G433" s="289">
        <f t="shared" si="26"/>
        <v>0</v>
      </c>
      <c r="H433" s="32" t="s">
        <v>20</v>
      </c>
      <c r="I433" s="289">
        <f>I434</f>
        <v>0</v>
      </c>
      <c r="J433" s="32" t="s">
        <v>20</v>
      </c>
      <c r="K433" s="289">
        <f>K434</f>
        <v>0</v>
      </c>
      <c r="L433" s="32" t="s">
        <v>20</v>
      </c>
      <c r="M433" s="289">
        <f>M434</f>
        <v>0</v>
      </c>
      <c r="N433" s="32" t="s">
        <v>20</v>
      </c>
      <c r="O433" s="289">
        <f>O434</f>
        <v>0</v>
      </c>
      <c r="P433" s="32" t="s">
        <v>20</v>
      </c>
    </row>
    <row r="434" spans="2:16" ht="15" hidden="1" customHeight="1" outlineLevel="1" collapsed="1" x14ac:dyDescent="0.25">
      <c r="B434" s="151" t="s">
        <v>460</v>
      </c>
      <c r="C434" s="151"/>
      <c r="D434" s="37"/>
      <c r="E434" s="101"/>
      <c r="F434" s="15" t="s">
        <v>117</v>
      </c>
      <c r="G434" s="32">
        <f t="shared" si="26"/>
        <v>0</v>
      </c>
      <c r="H434" s="16" t="s">
        <v>20</v>
      </c>
      <c r="I434" s="32">
        <f>I435</f>
        <v>0</v>
      </c>
      <c r="J434" s="16" t="s">
        <v>20</v>
      </c>
      <c r="K434" s="32">
        <f>K435</f>
        <v>0</v>
      </c>
      <c r="L434" s="16" t="s">
        <v>20</v>
      </c>
      <c r="M434" s="32">
        <f>M435</f>
        <v>0</v>
      </c>
      <c r="N434" s="16" t="s">
        <v>20</v>
      </c>
      <c r="O434" s="32">
        <f>O435</f>
        <v>0</v>
      </c>
      <c r="P434" s="16" t="s">
        <v>20</v>
      </c>
    </row>
    <row r="435" spans="2:16" ht="15" hidden="1" customHeight="1" outlineLevel="1" x14ac:dyDescent="0.25">
      <c r="B435" s="151"/>
      <c r="C435" s="79" t="s">
        <v>461</v>
      </c>
      <c r="D435" s="124"/>
      <c r="E435" s="102"/>
      <c r="F435" s="15" t="s">
        <v>119</v>
      </c>
      <c r="G435" s="14">
        <f t="shared" si="26"/>
        <v>0</v>
      </c>
      <c r="H435" s="16" t="s">
        <v>20</v>
      </c>
      <c r="I435" s="14">
        <v>0</v>
      </c>
      <c r="J435" s="16" t="s">
        <v>20</v>
      </c>
      <c r="K435" s="14">
        <v>0</v>
      </c>
      <c r="L435" s="16" t="s">
        <v>20</v>
      </c>
      <c r="M435" s="14">
        <v>0</v>
      </c>
      <c r="N435" s="16" t="s">
        <v>20</v>
      </c>
      <c r="O435" s="14">
        <v>0</v>
      </c>
      <c r="P435" s="16" t="s">
        <v>20</v>
      </c>
    </row>
    <row r="436" spans="2:16" hidden="1" outlineLevel="1" x14ac:dyDescent="0.25">
      <c r="B436" s="151"/>
      <c r="C436" s="125"/>
      <c r="D436" s="103" t="s">
        <v>122</v>
      </c>
      <c r="E436" s="103"/>
      <c r="F436" s="15" t="s">
        <v>123</v>
      </c>
      <c r="G436" s="14">
        <f t="shared" si="26"/>
        <v>0</v>
      </c>
      <c r="H436" s="27" t="s">
        <v>20</v>
      </c>
      <c r="I436" s="14" t="s">
        <v>43</v>
      </c>
      <c r="J436" s="27" t="s">
        <v>20</v>
      </c>
      <c r="K436" s="14" t="s">
        <v>43</v>
      </c>
      <c r="L436" s="27" t="s">
        <v>20</v>
      </c>
      <c r="M436" s="14" t="s">
        <v>43</v>
      </c>
      <c r="N436" s="27" t="s">
        <v>20</v>
      </c>
      <c r="O436" s="14" t="s">
        <v>43</v>
      </c>
      <c r="P436" s="27" t="s">
        <v>20</v>
      </c>
    </row>
    <row r="437" spans="2:16" ht="15" hidden="1" customHeight="1" outlineLevel="1" x14ac:dyDescent="0.25">
      <c r="B437" s="38"/>
      <c r="C437" s="29" t="s">
        <v>124</v>
      </c>
      <c r="D437" s="92"/>
      <c r="E437" s="70"/>
      <c r="F437" s="39" t="s">
        <v>125</v>
      </c>
      <c r="G437" s="32">
        <f t="shared" si="26"/>
        <v>0</v>
      </c>
      <c r="H437" s="32" t="s">
        <v>43</v>
      </c>
      <c r="I437" s="32" t="s">
        <v>43</v>
      </c>
      <c r="J437" s="32" t="s">
        <v>43</v>
      </c>
      <c r="K437" s="32" t="s">
        <v>43</v>
      </c>
      <c r="L437" s="32" t="s">
        <v>43</v>
      </c>
      <c r="M437" s="32" t="s">
        <v>43</v>
      </c>
      <c r="N437" s="32" t="s">
        <v>43</v>
      </c>
      <c r="O437" s="32" t="s">
        <v>43</v>
      </c>
      <c r="P437" s="32" t="s">
        <v>43</v>
      </c>
    </row>
    <row r="438" spans="2:16" hidden="1" collapsed="1" x14ac:dyDescent="0.25">
      <c r="B438" s="18" t="s">
        <v>489</v>
      </c>
      <c r="C438" s="19"/>
      <c r="D438" s="19"/>
      <c r="E438" s="19"/>
      <c r="F438" s="17" t="s">
        <v>133</v>
      </c>
      <c r="G438" s="289">
        <f t="shared" si="26"/>
        <v>0</v>
      </c>
      <c r="H438" s="16" t="s">
        <v>20</v>
      </c>
      <c r="I438" s="289">
        <f>I439</f>
        <v>0</v>
      </c>
      <c r="J438" s="16" t="s">
        <v>20</v>
      </c>
      <c r="K438" s="289">
        <f>K439</f>
        <v>0</v>
      </c>
      <c r="L438" s="16" t="s">
        <v>20</v>
      </c>
      <c r="M438" s="289">
        <f>M439</f>
        <v>0</v>
      </c>
      <c r="N438" s="16" t="s">
        <v>20</v>
      </c>
      <c r="O438" s="289">
        <f>O439</f>
        <v>0</v>
      </c>
      <c r="P438" s="16" t="s">
        <v>20</v>
      </c>
    </row>
    <row r="439" spans="2:16" ht="15" hidden="1" customHeight="1" outlineLevel="1" x14ac:dyDescent="0.25">
      <c r="B439" s="152" t="s">
        <v>134</v>
      </c>
      <c r="C439" s="152"/>
      <c r="D439" s="132"/>
      <c r="E439" s="105"/>
      <c r="F439" s="17" t="s">
        <v>135</v>
      </c>
      <c r="G439" s="289">
        <f t="shared" si="26"/>
        <v>0</v>
      </c>
      <c r="H439" s="16" t="s">
        <v>20</v>
      </c>
      <c r="I439" s="289">
        <f>I440+I443</f>
        <v>0</v>
      </c>
      <c r="J439" s="16" t="s">
        <v>20</v>
      </c>
      <c r="K439" s="289">
        <f>K440+K443</f>
        <v>0</v>
      </c>
      <c r="L439" s="16" t="s">
        <v>20</v>
      </c>
      <c r="M439" s="289">
        <f>M440+M443</f>
        <v>0</v>
      </c>
      <c r="N439" s="16" t="s">
        <v>20</v>
      </c>
      <c r="O439" s="289">
        <f>O440+O443</f>
        <v>0</v>
      </c>
      <c r="P439" s="16" t="s">
        <v>20</v>
      </c>
    </row>
    <row r="440" spans="2:16" hidden="1" outlineLevel="1" x14ac:dyDescent="0.25">
      <c r="B440" s="18" t="s">
        <v>462</v>
      </c>
      <c r="C440" s="19"/>
      <c r="D440" s="19"/>
      <c r="E440" s="19"/>
      <c r="F440" s="15" t="s">
        <v>137</v>
      </c>
      <c r="G440" s="289">
        <f t="shared" si="26"/>
        <v>0</v>
      </c>
      <c r="H440" s="16" t="s">
        <v>20</v>
      </c>
      <c r="I440" s="289">
        <f>I441+I442</f>
        <v>0</v>
      </c>
      <c r="J440" s="16" t="s">
        <v>20</v>
      </c>
      <c r="K440" s="289">
        <f>K441+K442</f>
        <v>0</v>
      </c>
      <c r="L440" s="16" t="s">
        <v>20</v>
      </c>
      <c r="M440" s="289">
        <f>M441+M442</f>
        <v>0</v>
      </c>
      <c r="N440" s="16" t="s">
        <v>20</v>
      </c>
      <c r="O440" s="289">
        <f>O441+O442</f>
        <v>0</v>
      </c>
      <c r="P440" s="16" t="s">
        <v>20</v>
      </c>
    </row>
    <row r="441" spans="2:16" ht="15" hidden="1" customHeight="1" outlineLevel="2" x14ac:dyDescent="0.25">
      <c r="B441" s="18"/>
      <c r="C441" s="167" t="s">
        <v>140</v>
      </c>
      <c r="D441" s="137"/>
      <c r="E441" s="110"/>
      <c r="F441" s="15" t="s">
        <v>141</v>
      </c>
      <c r="G441" s="289">
        <f t="shared" si="26"/>
        <v>0</v>
      </c>
      <c r="H441" s="16" t="s">
        <v>20</v>
      </c>
      <c r="I441" s="289"/>
      <c r="J441" s="16" t="s">
        <v>20</v>
      </c>
      <c r="K441" s="289"/>
      <c r="L441" s="16" t="s">
        <v>20</v>
      </c>
      <c r="M441" s="289"/>
      <c r="N441" s="16" t="s">
        <v>20</v>
      </c>
      <c r="O441" s="289"/>
      <c r="P441" s="16" t="s">
        <v>20</v>
      </c>
    </row>
    <row r="442" spans="2:16" ht="14.25" hidden="1" customHeight="1" outlineLevel="2" x14ac:dyDescent="0.25">
      <c r="B442" s="40"/>
      <c r="C442" s="19" t="s">
        <v>144</v>
      </c>
      <c r="D442" s="22"/>
      <c r="E442" s="19"/>
      <c r="F442" s="39" t="s">
        <v>145</v>
      </c>
      <c r="G442" s="289">
        <f t="shared" si="26"/>
        <v>0</v>
      </c>
      <c r="H442" s="16" t="s">
        <v>20</v>
      </c>
      <c r="I442" s="289"/>
      <c r="J442" s="16" t="s">
        <v>20</v>
      </c>
      <c r="K442" s="289"/>
      <c r="L442" s="16" t="s">
        <v>20</v>
      </c>
      <c r="M442" s="289"/>
      <c r="N442" s="16" t="s">
        <v>20</v>
      </c>
      <c r="O442" s="289"/>
      <c r="P442" s="16" t="s">
        <v>20</v>
      </c>
    </row>
    <row r="443" spans="2:16" ht="15" hidden="1" customHeight="1" outlineLevel="1" x14ac:dyDescent="0.25">
      <c r="B443" s="161" t="s">
        <v>463</v>
      </c>
      <c r="C443" s="161"/>
      <c r="D443" s="143"/>
      <c r="E443" s="116"/>
      <c r="F443" s="15" t="s">
        <v>147</v>
      </c>
      <c r="G443" s="289">
        <f t="shared" si="26"/>
        <v>0</v>
      </c>
      <c r="H443" s="16" t="s">
        <v>20</v>
      </c>
      <c r="I443" s="289">
        <f>SUM(I444:I457)</f>
        <v>0</v>
      </c>
      <c r="J443" s="16" t="s">
        <v>20</v>
      </c>
      <c r="K443" s="289">
        <f>SUM(K444:K457)</f>
        <v>0</v>
      </c>
      <c r="L443" s="16" t="s">
        <v>20</v>
      </c>
      <c r="M443" s="289">
        <f>SUM(M444:M457)</f>
        <v>0</v>
      </c>
      <c r="N443" s="16" t="s">
        <v>20</v>
      </c>
      <c r="O443" s="289">
        <f>SUM(O444:O457)</f>
        <v>0</v>
      </c>
      <c r="P443" s="16" t="s">
        <v>20</v>
      </c>
    </row>
    <row r="444" spans="2:16" ht="15" hidden="1" customHeight="1" outlineLevel="2" x14ac:dyDescent="0.25">
      <c r="B444" s="18"/>
      <c r="C444" s="19" t="s">
        <v>152</v>
      </c>
      <c r="D444" s="22"/>
      <c r="E444" s="61"/>
      <c r="F444" s="15" t="s">
        <v>153</v>
      </c>
      <c r="G444" s="289">
        <f t="shared" si="26"/>
        <v>0</v>
      </c>
      <c r="H444" s="16" t="s">
        <v>20</v>
      </c>
      <c r="I444" s="289"/>
      <c r="J444" s="16" t="s">
        <v>20</v>
      </c>
      <c r="K444" s="289"/>
      <c r="L444" s="16" t="s">
        <v>20</v>
      </c>
      <c r="M444" s="289"/>
      <c r="N444" s="16" t="s">
        <v>20</v>
      </c>
      <c r="O444" s="289"/>
      <c r="P444" s="16" t="s">
        <v>20</v>
      </c>
    </row>
    <row r="445" spans="2:16" ht="15" hidden="1" customHeight="1" outlineLevel="2" x14ac:dyDescent="0.25">
      <c r="B445" s="18"/>
      <c r="C445" s="19" t="s">
        <v>156</v>
      </c>
      <c r="D445" s="22"/>
      <c r="E445" s="61"/>
      <c r="F445" s="15" t="s">
        <v>157</v>
      </c>
      <c r="G445" s="289">
        <f t="shared" si="26"/>
        <v>0</v>
      </c>
      <c r="H445" s="16" t="s">
        <v>20</v>
      </c>
      <c r="I445" s="289">
        <f>SUM(I446:I448)</f>
        <v>0</v>
      </c>
      <c r="J445" s="16" t="s">
        <v>20</v>
      </c>
      <c r="K445" s="289">
        <f>SUM(K446:K448)</f>
        <v>0</v>
      </c>
      <c r="L445" s="16" t="s">
        <v>20</v>
      </c>
      <c r="M445" s="289">
        <f>SUM(M446:M448)</f>
        <v>0</v>
      </c>
      <c r="N445" s="16" t="s">
        <v>20</v>
      </c>
      <c r="O445" s="289">
        <f>SUM(O446:O448)</f>
        <v>0</v>
      </c>
      <c r="P445" s="16" t="s">
        <v>20</v>
      </c>
    </row>
    <row r="446" spans="2:16" hidden="1" outlineLevel="2" x14ac:dyDescent="0.25">
      <c r="B446" s="18"/>
      <c r="C446" s="61"/>
      <c r="D446" s="19" t="s">
        <v>158</v>
      </c>
      <c r="E446" s="19"/>
      <c r="F446" s="15" t="s">
        <v>159</v>
      </c>
      <c r="G446" s="289">
        <f t="shared" si="26"/>
        <v>0</v>
      </c>
      <c r="H446" s="16" t="s">
        <v>20</v>
      </c>
      <c r="I446" s="289"/>
      <c r="J446" s="16" t="s">
        <v>20</v>
      </c>
      <c r="K446" s="289"/>
      <c r="L446" s="16" t="s">
        <v>20</v>
      </c>
      <c r="M446" s="289"/>
      <c r="N446" s="16" t="s">
        <v>20</v>
      </c>
      <c r="O446" s="289"/>
      <c r="P446" s="16" t="s">
        <v>20</v>
      </c>
    </row>
    <row r="447" spans="2:16" hidden="1" outlineLevel="2" x14ac:dyDescent="0.25">
      <c r="B447" s="18"/>
      <c r="C447" s="61"/>
      <c r="D447" s="19" t="s">
        <v>160</v>
      </c>
      <c r="E447" s="19"/>
      <c r="F447" s="15" t="s">
        <v>161</v>
      </c>
      <c r="G447" s="289">
        <f t="shared" si="26"/>
        <v>0</v>
      </c>
      <c r="H447" s="27" t="s">
        <v>20</v>
      </c>
      <c r="I447" s="289"/>
      <c r="J447" s="27" t="s">
        <v>20</v>
      </c>
      <c r="K447" s="289"/>
      <c r="L447" s="27" t="s">
        <v>20</v>
      </c>
      <c r="M447" s="289"/>
      <c r="N447" s="27" t="s">
        <v>20</v>
      </c>
      <c r="O447" s="289"/>
      <c r="P447" s="27" t="s">
        <v>20</v>
      </c>
    </row>
    <row r="448" spans="2:16" hidden="1" outlineLevel="2" x14ac:dyDescent="0.25">
      <c r="B448" s="18"/>
      <c r="C448" s="61"/>
      <c r="D448" s="19" t="s">
        <v>162</v>
      </c>
      <c r="E448" s="19"/>
      <c r="F448" s="15" t="s">
        <v>163</v>
      </c>
      <c r="G448" s="289">
        <f t="shared" si="26"/>
        <v>0</v>
      </c>
      <c r="H448" s="16" t="s">
        <v>20</v>
      </c>
      <c r="I448" s="289"/>
      <c r="J448" s="16" t="s">
        <v>20</v>
      </c>
      <c r="K448" s="289"/>
      <c r="L448" s="16" t="s">
        <v>20</v>
      </c>
      <c r="M448" s="289"/>
      <c r="N448" s="16" t="s">
        <v>20</v>
      </c>
      <c r="O448" s="289"/>
      <c r="P448" s="16" t="s">
        <v>20</v>
      </c>
    </row>
    <row r="449" spans="2:16" ht="15" hidden="1" customHeight="1" outlineLevel="2" x14ac:dyDescent="0.25">
      <c r="B449" s="18"/>
      <c r="C449" s="19" t="s">
        <v>164</v>
      </c>
      <c r="D449" s="22"/>
      <c r="E449" s="61"/>
      <c r="F449" s="15" t="s">
        <v>165</v>
      </c>
      <c r="G449" s="289">
        <f t="shared" si="26"/>
        <v>0</v>
      </c>
      <c r="H449" s="16" t="s">
        <v>20</v>
      </c>
      <c r="I449" s="289">
        <f>SUM(I450:I452)</f>
        <v>0</v>
      </c>
      <c r="J449" s="16" t="s">
        <v>20</v>
      </c>
      <c r="K449" s="289">
        <f>SUM(K450:K452)</f>
        <v>0</v>
      </c>
      <c r="L449" s="16" t="s">
        <v>20</v>
      </c>
      <c r="M449" s="289">
        <f>SUM(M450:M452)</f>
        <v>0</v>
      </c>
      <c r="N449" s="16" t="s">
        <v>20</v>
      </c>
      <c r="O449" s="289">
        <f>SUM(O450:O452)</f>
        <v>0</v>
      </c>
      <c r="P449" s="16" t="s">
        <v>20</v>
      </c>
    </row>
    <row r="450" spans="2:16" hidden="1" outlineLevel="2" x14ac:dyDescent="0.25">
      <c r="B450" s="18"/>
      <c r="C450" s="61"/>
      <c r="D450" s="19" t="s">
        <v>166</v>
      </c>
      <c r="E450" s="19"/>
      <c r="F450" s="15" t="s">
        <v>167</v>
      </c>
      <c r="G450" s="289">
        <f t="shared" si="26"/>
        <v>0</v>
      </c>
      <c r="H450" s="16" t="s">
        <v>20</v>
      </c>
      <c r="I450" s="289"/>
      <c r="J450" s="16" t="s">
        <v>20</v>
      </c>
      <c r="K450" s="289"/>
      <c r="L450" s="16" t="s">
        <v>20</v>
      </c>
      <c r="M450" s="289"/>
      <c r="N450" s="16" t="s">
        <v>20</v>
      </c>
      <c r="O450" s="289"/>
      <c r="P450" s="16" t="s">
        <v>20</v>
      </c>
    </row>
    <row r="451" spans="2:16" hidden="1" outlineLevel="2" x14ac:dyDescent="0.25">
      <c r="B451" s="18"/>
      <c r="C451" s="61"/>
      <c r="D451" s="19" t="s">
        <v>168</v>
      </c>
      <c r="E451" s="19"/>
      <c r="F451" s="15" t="s">
        <v>169</v>
      </c>
      <c r="G451" s="289">
        <f t="shared" si="26"/>
        <v>0</v>
      </c>
      <c r="H451" s="16" t="s">
        <v>20</v>
      </c>
      <c r="I451" s="289"/>
      <c r="J451" s="16" t="s">
        <v>20</v>
      </c>
      <c r="K451" s="289"/>
      <c r="L451" s="16" t="s">
        <v>20</v>
      </c>
      <c r="M451" s="289"/>
      <c r="N451" s="16" t="s">
        <v>20</v>
      </c>
      <c r="O451" s="289"/>
      <c r="P451" s="16" t="s">
        <v>20</v>
      </c>
    </row>
    <row r="452" spans="2:16" hidden="1" outlineLevel="2" x14ac:dyDescent="0.25">
      <c r="B452" s="18"/>
      <c r="C452" s="61"/>
      <c r="D452" s="19" t="s">
        <v>170</v>
      </c>
      <c r="E452" s="19"/>
      <c r="F452" s="15" t="s">
        <v>171</v>
      </c>
      <c r="G452" s="289">
        <f t="shared" si="26"/>
        <v>0</v>
      </c>
      <c r="H452" s="16" t="s">
        <v>20</v>
      </c>
      <c r="I452" s="289"/>
      <c r="J452" s="16" t="s">
        <v>20</v>
      </c>
      <c r="K452" s="289"/>
      <c r="L452" s="16" t="s">
        <v>20</v>
      </c>
      <c r="M452" s="289"/>
      <c r="N452" s="16" t="s">
        <v>20</v>
      </c>
      <c r="O452" s="289"/>
      <c r="P452" s="16" t="s">
        <v>20</v>
      </c>
    </row>
    <row r="453" spans="2:16" ht="15" hidden="1" customHeight="1" outlineLevel="2" x14ac:dyDescent="0.25">
      <c r="B453" s="18"/>
      <c r="C453" s="19" t="s">
        <v>172</v>
      </c>
      <c r="D453" s="22"/>
      <c r="E453" s="61"/>
      <c r="F453" s="15" t="s">
        <v>173</v>
      </c>
      <c r="G453" s="289">
        <f t="shared" si="26"/>
        <v>0</v>
      </c>
      <c r="H453" s="16" t="s">
        <v>20</v>
      </c>
      <c r="I453" s="289"/>
      <c r="J453" s="16" t="s">
        <v>20</v>
      </c>
      <c r="K453" s="289"/>
      <c r="L453" s="16" t="s">
        <v>20</v>
      </c>
      <c r="M453" s="289"/>
      <c r="N453" s="16" t="s">
        <v>20</v>
      </c>
      <c r="O453" s="289"/>
      <c r="P453" s="16" t="s">
        <v>20</v>
      </c>
    </row>
    <row r="454" spans="2:16" ht="15" hidden="1" customHeight="1" outlineLevel="1" collapsed="1" x14ac:dyDescent="0.25">
      <c r="B454" s="162" t="s">
        <v>174</v>
      </c>
      <c r="C454" s="162"/>
      <c r="D454" s="144"/>
      <c r="E454" s="117"/>
      <c r="F454" s="41" t="s">
        <v>175</v>
      </c>
      <c r="G454" s="289">
        <f t="shared" si="26"/>
        <v>0</v>
      </c>
      <c r="H454" s="16" t="s">
        <v>20</v>
      </c>
      <c r="I454" s="289"/>
      <c r="J454" s="16" t="s">
        <v>20</v>
      </c>
      <c r="K454" s="289"/>
      <c r="L454" s="16" t="s">
        <v>20</v>
      </c>
      <c r="M454" s="289"/>
      <c r="N454" s="16" t="s">
        <v>20</v>
      </c>
      <c r="O454" s="289"/>
      <c r="P454" s="16" t="s">
        <v>20</v>
      </c>
    </row>
    <row r="455" spans="2:16" ht="15" hidden="1" customHeight="1" outlineLevel="1" x14ac:dyDescent="0.25">
      <c r="B455" s="42"/>
      <c r="C455" s="19" t="s">
        <v>464</v>
      </c>
      <c r="D455" s="22"/>
      <c r="E455" s="61"/>
      <c r="F455" s="35" t="s">
        <v>177</v>
      </c>
      <c r="G455" s="289">
        <f t="shared" si="26"/>
        <v>0</v>
      </c>
      <c r="H455" s="16" t="s">
        <v>20</v>
      </c>
      <c r="I455" s="289">
        <f>SUM(I456:I458)</f>
        <v>0</v>
      </c>
      <c r="J455" s="16" t="s">
        <v>20</v>
      </c>
      <c r="K455" s="289">
        <f>SUM(K456:K458)</f>
        <v>0</v>
      </c>
      <c r="L455" s="16" t="s">
        <v>20</v>
      </c>
      <c r="M455" s="289">
        <f>SUM(M456:M458)</f>
        <v>0</v>
      </c>
      <c r="N455" s="16" t="s">
        <v>20</v>
      </c>
      <c r="O455" s="289">
        <f>SUM(O456:O458)</f>
        <v>0</v>
      </c>
      <c r="P455" s="16" t="s">
        <v>20</v>
      </c>
    </row>
    <row r="456" spans="2:16" hidden="1" outlineLevel="1" x14ac:dyDescent="0.25">
      <c r="B456" s="42"/>
      <c r="C456" s="61"/>
      <c r="D456" s="19" t="s">
        <v>178</v>
      </c>
      <c r="E456" s="19"/>
      <c r="F456" s="35" t="s">
        <v>179</v>
      </c>
      <c r="G456" s="289">
        <f t="shared" si="26"/>
        <v>0</v>
      </c>
      <c r="H456" s="14" t="s">
        <v>43</v>
      </c>
      <c r="I456" s="289"/>
      <c r="J456" s="14" t="s">
        <v>43</v>
      </c>
      <c r="K456" s="289"/>
      <c r="L456" s="14" t="s">
        <v>43</v>
      </c>
      <c r="M456" s="289"/>
      <c r="N456" s="14" t="s">
        <v>43</v>
      </c>
      <c r="O456" s="289"/>
      <c r="P456" s="14" t="s">
        <v>43</v>
      </c>
    </row>
    <row r="457" spans="2:16" hidden="1" outlineLevel="1" x14ac:dyDescent="0.25">
      <c r="B457" s="42"/>
      <c r="C457" s="61"/>
      <c r="D457" s="19" t="s">
        <v>180</v>
      </c>
      <c r="E457" s="19"/>
      <c r="F457" s="35" t="s">
        <v>181</v>
      </c>
      <c r="G457" s="289">
        <f t="shared" si="26"/>
        <v>0</v>
      </c>
      <c r="H457" s="14" t="s">
        <v>43</v>
      </c>
      <c r="I457" s="289"/>
      <c r="J457" s="14" t="s">
        <v>43</v>
      </c>
      <c r="K457" s="289"/>
      <c r="L457" s="14" t="s">
        <v>43</v>
      </c>
      <c r="M457" s="289"/>
      <c r="N457" s="14" t="s">
        <v>43</v>
      </c>
      <c r="O457" s="289"/>
      <c r="P457" s="14" t="s">
        <v>43</v>
      </c>
    </row>
    <row r="458" spans="2:16" hidden="1" outlineLevel="1" x14ac:dyDescent="0.25">
      <c r="B458" s="42"/>
      <c r="C458" s="61"/>
      <c r="D458" s="19" t="s">
        <v>182</v>
      </c>
      <c r="E458" s="19"/>
      <c r="F458" s="35" t="s">
        <v>183</v>
      </c>
      <c r="G458" s="289">
        <f t="shared" si="26"/>
        <v>0</v>
      </c>
      <c r="H458" s="14" t="s">
        <v>43</v>
      </c>
      <c r="I458" s="289"/>
      <c r="J458" s="14" t="s">
        <v>43</v>
      </c>
      <c r="K458" s="289"/>
      <c r="L458" s="14" t="s">
        <v>43</v>
      </c>
      <c r="M458" s="289"/>
      <c r="N458" s="14" t="s">
        <v>43</v>
      </c>
      <c r="O458" s="289"/>
      <c r="P458" s="14" t="s">
        <v>43</v>
      </c>
    </row>
    <row r="459" spans="2:16" ht="15" hidden="1" customHeight="1" outlineLevel="1" x14ac:dyDescent="0.25">
      <c r="B459" s="42"/>
      <c r="C459" s="29" t="s">
        <v>465</v>
      </c>
      <c r="D459" s="92"/>
      <c r="E459" s="70"/>
      <c r="F459" s="35" t="s">
        <v>185</v>
      </c>
      <c r="G459" s="289">
        <f t="shared" si="26"/>
        <v>0</v>
      </c>
      <c r="H459" s="16" t="s">
        <v>20</v>
      </c>
      <c r="I459" s="289">
        <f>SUM(I460:I462)</f>
        <v>0</v>
      </c>
      <c r="J459" s="16" t="s">
        <v>20</v>
      </c>
      <c r="K459" s="289">
        <f>SUM(K460:K462)</f>
        <v>0</v>
      </c>
      <c r="L459" s="16" t="s">
        <v>20</v>
      </c>
      <c r="M459" s="289">
        <f>SUM(M460:M462)</f>
        <v>0</v>
      </c>
      <c r="N459" s="16" t="s">
        <v>20</v>
      </c>
      <c r="O459" s="289">
        <f>SUM(O460:O462)</f>
        <v>0</v>
      </c>
      <c r="P459" s="16" t="s">
        <v>20</v>
      </c>
    </row>
    <row r="460" spans="2:16" hidden="1" outlineLevel="1" x14ac:dyDescent="0.25">
      <c r="B460" s="42"/>
      <c r="C460" s="61"/>
      <c r="D460" s="19" t="s">
        <v>178</v>
      </c>
      <c r="E460" s="19"/>
      <c r="F460" s="35" t="s">
        <v>186</v>
      </c>
      <c r="G460" s="289">
        <f t="shared" si="26"/>
        <v>0</v>
      </c>
      <c r="H460" s="43" t="s">
        <v>43</v>
      </c>
      <c r="I460" s="289"/>
      <c r="J460" s="43" t="s">
        <v>43</v>
      </c>
      <c r="K460" s="289"/>
      <c r="L460" s="43" t="s">
        <v>43</v>
      </c>
      <c r="M460" s="289"/>
      <c r="N460" s="43" t="s">
        <v>43</v>
      </c>
      <c r="O460" s="289"/>
      <c r="P460" s="43" t="s">
        <v>43</v>
      </c>
    </row>
    <row r="461" spans="2:16" hidden="1" outlineLevel="1" x14ac:dyDescent="0.25">
      <c r="B461" s="42"/>
      <c r="C461" s="61"/>
      <c r="D461" s="19" t="s">
        <v>180</v>
      </c>
      <c r="E461" s="19"/>
      <c r="F461" s="35" t="s">
        <v>187</v>
      </c>
      <c r="G461" s="289">
        <f t="shared" si="26"/>
        <v>0</v>
      </c>
      <c r="H461" s="43" t="s">
        <v>43</v>
      </c>
      <c r="I461" s="289"/>
      <c r="J461" s="43" t="s">
        <v>43</v>
      </c>
      <c r="K461" s="289"/>
      <c r="L461" s="43" t="s">
        <v>43</v>
      </c>
      <c r="M461" s="289"/>
      <c r="N461" s="43" t="s">
        <v>43</v>
      </c>
      <c r="O461" s="289"/>
      <c r="P461" s="43" t="s">
        <v>43</v>
      </c>
    </row>
    <row r="462" spans="2:16" hidden="1" outlineLevel="1" x14ac:dyDescent="0.25">
      <c r="B462" s="42"/>
      <c r="C462" s="61"/>
      <c r="D462" s="19" t="s">
        <v>182</v>
      </c>
      <c r="E462" s="19"/>
      <c r="F462" s="35" t="s">
        <v>188</v>
      </c>
      <c r="G462" s="289">
        <f t="shared" si="26"/>
        <v>0</v>
      </c>
      <c r="H462" s="43" t="s">
        <v>43</v>
      </c>
      <c r="I462" s="289"/>
      <c r="J462" s="43" t="s">
        <v>43</v>
      </c>
      <c r="K462" s="289"/>
      <c r="L462" s="43" t="s">
        <v>43</v>
      </c>
      <c r="M462" s="289"/>
      <c r="N462" s="43" t="s">
        <v>43</v>
      </c>
      <c r="O462" s="289"/>
      <c r="P462" s="43" t="s">
        <v>43</v>
      </c>
    </row>
    <row r="463" spans="2:16" ht="15" hidden="1" customHeight="1" outlineLevel="1" x14ac:dyDescent="0.25">
      <c r="B463" s="42"/>
      <c r="C463" s="19" t="s">
        <v>466</v>
      </c>
      <c r="D463" s="22"/>
      <c r="E463" s="61"/>
      <c r="F463" s="35" t="s">
        <v>190</v>
      </c>
      <c r="G463" s="289">
        <f t="shared" ref="G463:G526" si="27">SUM(I463,K463,M463,O463)</f>
        <v>0</v>
      </c>
      <c r="H463" s="16" t="s">
        <v>20</v>
      </c>
      <c r="I463" s="289">
        <f>SUM(I464:I466)</f>
        <v>0</v>
      </c>
      <c r="J463" s="16" t="s">
        <v>20</v>
      </c>
      <c r="K463" s="289">
        <f>SUM(K464:K466)</f>
        <v>0</v>
      </c>
      <c r="L463" s="16" t="s">
        <v>20</v>
      </c>
      <c r="M463" s="289">
        <f>SUM(M464:M466)</f>
        <v>0</v>
      </c>
      <c r="N463" s="16" t="s">
        <v>20</v>
      </c>
      <c r="O463" s="289">
        <f>SUM(O464:O466)</f>
        <v>0</v>
      </c>
      <c r="P463" s="16" t="s">
        <v>20</v>
      </c>
    </row>
    <row r="464" spans="2:16" hidden="1" outlineLevel="1" x14ac:dyDescent="0.25">
      <c r="B464" s="42"/>
      <c r="C464" s="61"/>
      <c r="D464" s="19" t="s">
        <v>178</v>
      </c>
      <c r="E464" s="19"/>
      <c r="F464" s="35" t="s">
        <v>191</v>
      </c>
      <c r="G464" s="289">
        <f t="shared" si="27"/>
        <v>0</v>
      </c>
      <c r="H464" s="43" t="s">
        <v>43</v>
      </c>
      <c r="I464" s="289"/>
      <c r="J464" s="43" t="s">
        <v>43</v>
      </c>
      <c r="K464" s="289"/>
      <c r="L464" s="43" t="s">
        <v>43</v>
      </c>
      <c r="M464" s="289"/>
      <c r="N464" s="43" t="s">
        <v>43</v>
      </c>
      <c r="O464" s="289"/>
      <c r="P464" s="43" t="s">
        <v>43</v>
      </c>
    </row>
    <row r="465" spans="2:16" hidden="1" outlineLevel="1" x14ac:dyDescent="0.25">
      <c r="B465" s="42"/>
      <c r="C465" s="61"/>
      <c r="D465" s="19" t="s">
        <v>180</v>
      </c>
      <c r="E465" s="19"/>
      <c r="F465" s="35" t="s">
        <v>192</v>
      </c>
      <c r="G465" s="289">
        <f t="shared" si="27"/>
        <v>0</v>
      </c>
      <c r="H465" s="43" t="s">
        <v>43</v>
      </c>
      <c r="I465" s="289"/>
      <c r="J465" s="43" t="s">
        <v>43</v>
      </c>
      <c r="K465" s="289"/>
      <c r="L465" s="43" t="s">
        <v>43</v>
      </c>
      <c r="M465" s="289"/>
      <c r="N465" s="43" t="s">
        <v>43</v>
      </c>
      <c r="O465" s="289"/>
      <c r="P465" s="43" t="s">
        <v>43</v>
      </c>
    </row>
    <row r="466" spans="2:16" hidden="1" outlineLevel="1" x14ac:dyDescent="0.25">
      <c r="B466" s="42"/>
      <c r="C466" s="61"/>
      <c r="D466" s="19" t="s">
        <v>182</v>
      </c>
      <c r="E466" s="19"/>
      <c r="F466" s="35" t="s">
        <v>193</v>
      </c>
      <c r="G466" s="289">
        <f t="shared" si="27"/>
        <v>0</v>
      </c>
      <c r="H466" s="43" t="s">
        <v>43</v>
      </c>
      <c r="I466" s="289"/>
      <c r="J466" s="43" t="s">
        <v>43</v>
      </c>
      <c r="K466" s="289"/>
      <c r="L466" s="43" t="s">
        <v>43</v>
      </c>
      <c r="M466" s="289"/>
      <c r="N466" s="43" t="s">
        <v>43</v>
      </c>
      <c r="O466" s="289"/>
      <c r="P466" s="43" t="s">
        <v>43</v>
      </c>
    </row>
    <row r="467" spans="2:16" ht="15" hidden="1" customHeight="1" outlineLevel="1" x14ac:dyDescent="0.25">
      <c r="B467" s="42"/>
      <c r="C467" s="19" t="s">
        <v>467</v>
      </c>
      <c r="D467" s="22"/>
      <c r="E467" s="61"/>
      <c r="F467" s="35" t="s">
        <v>195</v>
      </c>
      <c r="G467" s="289">
        <f t="shared" si="27"/>
        <v>0</v>
      </c>
      <c r="H467" s="16" t="s">
        <v>20</v>
      </c>
      <c r="I467" s="289"/>
      <c r="J467" s="16" t="s">
        <v>20</v>
      </c>
      <c r="K467" s="289"/>
      <c r="L467" s="16" t="s">
        <v>20</v>
      </c>
      <c r="M467" s="289"/>
      <c r="N467" s="16" t="s">
        <v>20</v>
      </c>
      <c r="O467" s="289"/>
      <c r="P467" s="16" t="s">
        <v>20</v>
      </c>
    </row>
    <row r="468" spans="2:16" hidden="1" outlineLevel="1" x14ac:dyDescent="0.25">
      <c r="B468" s="42"/>
      <c r="C468" s="61"/>
      <c r="D468" s="19" t="s">
        <v>178</v>
      </c>
      <c r="E468" s="19"/>
      <c r="F468" s="35" t="s">
        <v>196</v>
      </c>
      <c r="G468" s="43">
        <f t="shared" si="27"/>
        <v>0</v>
      </c>
      <c r="H468" s="43" t="s">
        <v>43</v>
      </c>
      <c r="I468" s="43" t="s">
        <v>43</v>
      </c>
      <c r="J468" s="43" t="s">
        <v>43</v>
      </c>
      <c r="K468" s="43" t="s">
        <v>43</v>
      </c>
      <c r="L468" s="43" t="s">
        <v>43</v>
      </c>
      <c r="M468" s="43" t="s">
        <v>43</v>
      </c>
      <c r="N468" s="43" t="s">
        <v>43</v>
      </c>
      <c r="O468" s="43" t="s">
        <v>43</v>
      </c>
      <c r="P468" s="43" t="s">
        <v>43</v>
      </c>
    </row>
    <row r="469" spans="2:16" hidden="1" outlineLevel="1" x14ac:dyDescent="0.25">
      <c r="B469" s="42"/>
      <c r="C469" s="61"/>
      <c r="D469" s="19" t="s">
        <v>180</v>
      </c>
      <c r="E469" s="19"/>
      <c r="F469" s="35" t="s">
        <v>197</v>
      </c>
      <c r="G469" s="43">
        <f t="shared" si="27"/>
        <v>0</v>
      </c>
      <c r="H469" s="43" t="s">
        <v>43</v>
      </c>
      <c r="I469" s="43" t="s">
        <v>43</v>
      </c>
      <c r="J469" s="43" t="s">
        <v>43</v>
      </c>
      <c r="K469" s="43" t="s">
        <v>43</v>
      </c>
      <c r="L469" s="43" t="s">
        <v>43</v>
      </c>
      <c r="M469" s="43" t="s">
        <v>43</v>
      </c>
      <c r="N469" s="43" t="s">
        <v>43</v>
      </c>
      <c r="O469" s="43" t="s">
        <v>43</v>
      </c>
      <c r="P469" s="43" t="s">
        <v>43</v>
      </c>
    </row>
    <row r="470" spans="2:16" hidden="1" outlineLevel="1" x14ac:dyDescent="0.25">
      <c r="B470" s="42"/>
      <c r="C470" s="61"/>
      <c r="D470" s="19" t="s">
        <v>182</v>
      </c>
      <c r="E470" s="19"/>
      <c r="F470" s="35" t="s">
        <v>198</v>
      </c>
      <c r="G470" s="43">
        <f t="shared" si="27"/>
        <v>0</v>
      </c>
      <c r="H470" s="43" t="s">
        <v>43</v>
      </c>
      <c r="I470" s="43" t="s">
        <v>43</v>
      </c>
      <c r="J470" s="43" t="s">
        <v>43</v>
      </c>
      <c r="K470" s="43" t="s">
        <v>43</v>
      </c>
      <c r="L470" s="43" t="s">
        <v>43</v>
      </c>
      <c r="M470" s="43" t="s">
        <v>43</v>
      </c>
      <c r="N470" s="43" t="s">
        <v>43</v>
      </c>
      <c r="O470" s="43" t="s">
        <v>43</v>
      </c>
      <c r="P470" s="43" t="s">
        <v>43</v>
      </c>
    </row>
    <row r="471" spans="2:16" ht="15" hidden="1" customHeight="1" outlineLevel="1" x14ac:dyDescent="0.25">
      <c r="B471" s="42"/>
      <c r="C471" s="19" t="s">
        <v>468</v>
      </c>
      <c r="D471" s="22"/>
      <c r="E471" s="61"/>
      <c r="F471" s="35" t="s">
        <v>200</v>
      </c>
      <c r="G471" s="289">
        <f t="shared" si="27"/>
        <v>0</v>
      </c>
      <c r="H471" s="16" t="s">
        <v>20</v>
      </c>
      <c r="I471" s="289"/>
      <c r="J471" s="16" t="s">
        <v>20</v>
      </c>
      <c r="K471" s="289"/>
      <c r="L471" s="16" t="s">
        <v>20</v>
      </c>
      <c r="M471" s="289"/>
      <c r="N471" s="16" t="s">
        <v>20</v>
      </c>
      <c r="O471" s="289"/>
      <c r="P471" s="16" t="s">
        <v>20</v>
      </c>
    </row>
    <row r="472" spans="2:16" hidden="1" outlineLevel="1" x14ac:dyDescent="0.25">
      <c r="B472" s="42"/>
      <c r="C472" s="61"/>
      <c r="D472" s="19" t="s">
        <v>178</v>
      </c>
      <c r="E472" s="19"/>
      <c r="F472" s="35" t="s">
        <v>201</v>
      </c>
      <c r="G472" s="43">
        <f t="shared" si="27"/>
        <v>0</v>
      </c>
      <c r="H472" s="43" t="s">
        <v>43</v>
      </c>
      <c r="I472" s="43" t="s">
        <v>43</v>
      </c>
      <c r="J472" s="43" t="s">
        <v>43</v>
      </c>
      <c r="K472" s="43" t="s">
        <v>43</v>
      </c>
      <c r="L472" s="43" t="s">
        <v>43</v>
      </c>
      <c r="M472" s="43" t="s">
        <v>43</v>
      </c>
      <c r="N472" s="43" t="s">
        <v>43</v>
      </c>
      <c r="O472" s="43" t="s">
        <v>43</v>
      </c>
      <c r="P472" s="43" t="s">
        <v>43</v>
      </c>
    </row>
    <row r="473" spans="2:16" hidden="1" outlineLevel="1" x14ac:dyDescent="0.25">
      <c r="B473" s="42"/>
      <c r="C473" s="61"/>
      <c r="D473" s="19" t="s">
        <v>180</v>
      </c>
      <c r="E473" s="19"/>
      <c r="F473" s="35" t="s">
        <v>202</v>
      </c>
      <c r="G473" s="43">
        <f t="shared" si="27"/>
        <v>0</v>
      </c>
      <c r="H473" s="43" t="s">
        <v>43</v>
      </c>
      <c r="I473" s="43" t="s">
        <v>43</v>
      </c>
      <c r="J473" s="43" t="s">
        <v>43</v>
      </c>
      <c r="K473" s="43" t="s">
        <v>43</v>
      </c>
      <c r="L473" s="43" t="s">
        <v>43</v>
      </c>
      <c r="M473" s="43" t="s">
        <v>43</v>
      </c>
      <c r="N473" s="43" t="s">
        <v>43</v>
      </c>
      <c r="O473" s="43" t="s">
        <v>43</v>
      </c>
      <c r="P473" s="43" t="s">
        <v>43</v>
      </c>
    </row>
    <row r="474" spans="2:16" hidden="1" outlineLevel="1" x14ac:dyDescent="0.25">
      <c r="B474" s="42"/>
      <c r="C474" s="61"/>
      <c r="D474" s="19" t="s">
        <v>182</v>
      </c>
      <c r="E474" s="19"/>
      <c r="F474" s="35" t="s">
        <v>203</v>
      </c>
      <c r="G474" s="43">
        <f t="shared" si="27"/>
        <v>0</v>
      </c>
      <c r="H474" s="43" t="s">
        <v>43</v>
      </c>
      <c r="I474" s="43" t="s">
        <v>43</v>
      </c>
      <c r="J474" s="43" t="s">
        <v>43</v>
      </c>
      <c r="K474" s="43" t="s">
        <v>43</v>
      </c>
      <c r="L474" s="43" t="s">
        <v>43</v>
      </c>
      <c r="M474" s="43" t="s">
        <v>43</v>
      </c>
      <c r="N474" s="43" t="s">
        <v>43</v>
      </c>
      <c r="O474" s="43" t="s">
        <v>43</v>
      </c>
      <c r="P474" s="43" t="s">
        <v>43</v>
      </c>
    </row>
    <row r="475" spans="2:16" ht="15" hidden="1" customHeight="1" outlineLevel="1" x14ac:dyDescent="0.25">
      <c r="B475" s="42"/>
      <c r="C475" s="19" t="s">
        <v>469</v>
      </c>
      <c r="D475" s="22"/>
      <c r="E475" s="61"/>
      <c r="F475" s="35" t="s">
        <v>205</v>
      </c>
      <c r="G475" s="289">
        <f t="shared" si="27"/>
        <v>0</v>
      </c>
      <c r="H475" s="16" t="s">
        <v>20</v>
      </c>
      <c r="I475" s="289"/>
      <c r="J475" s="16" t="s">
        <v>20</v>
      </c>
      <c r="K475" s="289"/>
      <c r="L475" s="16" t="s">
        <v>20</v>
      </c>
      <c r="M475" s="289"/>
      <c r="N475" s="16" t="s">
        <v>20</v>
      </c>
      <c r="O475" s="289"/>
      <c r="P475" s="16" t="s">
        <v>20</v>
      </c>
    </row>
    <row r="476" spans="2:16" hidden="1" outlineLevel="1" x14ac:dyDescent="0.25">
      <c r="B476" s="42"/>
      <c r="C476" s="61"/>
      <c r="D476" s="19" t="s">
        <v>178</v>
      </c>
      <c r="E476" s="19"/>
      <c r="F476" s="35" t="s">
        <v>206</v>
      </c>
      <c r="G476" s="43">
        <f t="shared" si="27"/>
        <v>0</v>
      </c>
      <c r="H476" s="43" t="s">
        <v>43</v>
      </c>
      <c r="I476" s="43" t="s">
        <v>43</v>
      </c>
      <c r="J476" s="43" t="s">
        <v>43</v>
      </c>
      <c r="K476" s="43" t="s">
        <v>43</v>
      </c>
      <c r="L476" s="43" t="s">
        <v>43</v>
      </c>
      <c r="M476" s="43" t="s">
        <v>43</v>
      </c>
      <c r="N476" s="43" t="s">
        <v>43</v>
      </c>
      <c r="O476" s="43" t="s">
        <v>43</v>
      </c>
      <c r="P476" s="43" t="s">
        <v>43</v>
      </c>
    </row>
    <row r="477" spans="2:16" hidden="1" outlineLevel="1" x14ac:dyDescent="0.25">
      <c r="B477" s="42"/>
      <c r="C477" s="61"/>
      <c r="D477" s="19" t="s">
        <v>180</v>
      </c>
      <c r="E477" s="19"/>
      <c r="F477" s="35" t="s">
        <v>207</v>
      </c>
      <c r="G477" s="43">
        <f t="shared" si="27"/>
        <v>0</v>
      </c>
      <c r="H477" s="43" t="s">
        <v>43</v>
      </c>
      <c r="I477" s="43" t="s">
        <v>43</v>
      </c>
      <c r="J477" s="43" t="s">
        <v>43</v>
      </c>
      <c r="K477" s="43" t="s">
        <v>43</v>
      </c>
      <c r="L477" s="43" t="s">
        <v>43</v>
      </c>
      <c r="M477" s="43" t="s">
        <v>43</v>
      </c>
      <c r="N477" s="43" t="s">
        <v>43</v>
      </c>
      <c r="O477" s="43" t="s">
        <v>43</v>
      </c>
      <c r="P477" s="43" t="s">
        <v>43</v>
      </c>
    </row>
    <row r="478" spans="2:16" hidden="1" outlineLevel="1" x14ac:dyDescent="0.25">
      <c r="B478" s="42"/>
      <c r="C478" s="61"/>
      <c r="D478" s="19" t="s">
        <v>182</v>
      </c>
      <c r="E478" s="19"/>
      <c r="F478" s="35" t="s">
        <v>208</v>
      </c>
      <c r="G478" s="43">
        <f t="shared" si="27"/>
        <v>0</v>
      </c>
      <c r="H478" s="43" t="s">
        <v>43</v>
      </c>
      <c r="I478" s="43" t="s">
        <v>43</v>
      </c>
      <c r="J478" s="43" t="s">
        <v>43</v>
      </c>
      <c r="K478" s="43" t="s">
        <v>43</v>
      </c>
      <c r="L478" s="43" t="s">
        <v>43</v>
      </c>
      <c r="M478" s="43" t="s">
        <v>43</v>
      </c>
      <c r="N478" s="43" t="s">
        <v>43</v>
      </c>
      <c r="O478" s="43" t="s">
        <v>43</v>
      </c>
      <c r="P478" s="43" t="s">
        <v>43</v>
      </c>
    </row>
    <row r="479" spans="2:16" ht="15" hidden="1" customHeight="1" outlineLevel="1" x14ac:dyDescent="0.25">
      <c r="B479" s="42"/>
      <c r="C479" s="19" t="s">
        <v>470</v>
      </c>
      <c r="D479" s="22"/>
      <c r="E479" s="61"/>
      <c r="F479" s="35" t="s">
        <v>210</v>
      </c>
      <c r="G479" s="289">
        <f t="shared" si="27"/>
        <v>0</v>
      </c>
      <c r="H479" s="16" t="s">
        <v>20</v>
      </c>
      <c r="I479" s="289"/>
      <c r="J479" s="16" t="s">
        <v>20</v>
      </c>
      <c r="K479" s="289"/>
      <c r="L479" s="16" t="s">
        <v>20</v>
      </c>
      <c r="M479" s="289"/>
      <c r="N479" s="16" t="s">
        <v>20</v>
      </c>
      <c r="O479" s="289"/>
      <c r="P479" s="16" t="s">
        <v>20</v>
      </c>
    </row>
    <row r="480" spans="2:16" hidden="1" outlineLevel="1" x14ac:dyDescent="0.25">
      <c r="B480" s="42"/>
      <c r="C480" s="61"/>
      <c r="D480" s="19" t="s">
        <v>178</v>
      </c>
      <c r="E480" s="19"/>
      <c r="F480" s="35" t="s">
        <v>211</v>
      </c>
      <c r="G480" s="43">
        <f t="shared" si="27"/>
        <v>0</v>
      </c>
      <c r="H480" s="43" t="s">
        <v>43</v>
      </c>
      <c r="I480" s="43" t="s">
        <v>43</v>
      </c>
      <c r="J480" s="43" t="s">
        <v>43</v>
      </c>
      <c r="K480" s="43" t="s">
        <v>43</v>
      </c>
      <c r="L480" s="43" t="s">
        <v>43</v>
      </c>
      <c r="M480" s="43" t="s">
        <v>43</v>
      </c>
      <c r="N480" s="43" t="s">
        <v>43</v>
      </c>
      <c r="O480" s="43" t="s">
        <v>43</v>
      </c>
      <c r="P480" s="43" t="s">
        <v>43</v>
      </c>
    </row>
    <row r="481" spans="2:16" hidden="1" outlineLevel="1" x14ac:dyDescent="0.25">
      <c r="B481" s="42"/>
      <c r="C481" s="61"/>
      <c r="D481" s="19" t="s">
        <v>180</v>
      </c>
      <c r="E481" s="19"/>
      <c r="F481" s="35" t="s">
        <v>212</v>
      </c>
      <c r="G481" s="43">
        <f t="shared" si="27"/>
        <v>0</v>
      </c>
      <c r="H481" s="43" t="s">
        <v>43</v>
      </c>
      <c r="I481" s="43" t="s">
        <v>43</v>
      </c>
      <c r="J481" s="43" t="s">
        <v>43</v>
      </c>
      <c r="K481" s="43" t="s">
        <v>43</v>
      </c>
      <c r="L481" s="43" t="s">
        <v>43</v>
      </c>
      <c r="M481" s="43" t="s">
        <v>43</v>
      </c>
      <c r="N481" s="43" t="s">
        <v>43</v>
      </c>
      <c r="O481" s="43" t="s">
        <v>43</v>
      </c>
      <c r="P481" s="43" t="s">
        <v>43</v>
      </c>
    </row>
    <row r="482" spans="2:16" hidden="1" outlineLevel="1" x14ac:dyDescent="0.25">
      <c r="B482" s="42"/>
      <c r="C482" s="61"/>
      <c r="D482" s="19" t="s">
        <v>182</v>
      </c>
      <c r="E482" s="19"/>
      <c r="F482" s="35" t="s">
        <v>213</v>
      </c>
      <c r="G482" s="43">
        <f t="shared" si="27"/>
        <v>0</v>
      </c>
      <c r="H482" s="43" t="s">
        <v>43</v>
      </c>
      <c r="I482" s="43" t="s">
        <v>43</v>
      </c>
      <c r="J482" s="43" t="s">
        <v>43</v>
      </c>
      <c r="K482" s="43" t="s">
        <v>43</v>
      </c>
      <c r="L482" s="43" t="s">
        <v>43</v>
      </c>
      <c r="M482" s="43" t="s">
        <v>43</v>
      </c>
      <c r="N482" s="43" t="s">
        <v>43</v>
      </c>
      <c r="O482" s="43" t="s">
        <v>43</v>
      </c>
      <c r="P482" s="43" t="s">
        <v>43</v>
      </c>
    </row>
    <row r="483" spans="2:16" ht="15" hidden="1" customHeight="1" outlineLevel="1" x14ac:dyDescent="0.25">
      <c r="B483" s="42"/>
      <c r="C483" s="19" t="s">
        <v>471</v>
      </c>
      <c r="D483" s="22"/>
      <c r="E483" s="61"/>
      <c r="F483" s="35" t="s">
        <v>215</v>
      </c>
      <c r="G483" s="317">
        <f t="shared" si="27"/>
        <v>0</v>
      </c>
      <c r="H483" s="16" t="s">
        <v>20</v>
      </c>
      <c r="I483" s="317"/>
      <c r="J483" s="16" t="s">
        <v>20</v>
      </c>
      <c r="K483" s="317"/>
      <c r="L483" s="16" t="s">
        <v>20</v>
      </c>
      <c r="M483" s="317"/>
      <c r="N483" s="16" t="s">
        <v>20</v>
      </c>
      <c r="O483" s="317"/>
      <c r="P483" s="16" t="s">
        <v>20</v>
      </c>
    </row>
    <row r="484" spans="2:16" hidden="1" outlineLevel="1" x14ac:dyDescent="0.25">
      <c r="B484" s="42"/>
      <c r="C484" s="61"/>
      <c r="D484" s="19" t="s">
        <v>178</v>
      </c>
      <c r="E484" s="19"/>
      <c r="F484" s="35" t="s">
        <v>216</v>
      </c>
      <c r="G484" s="43">
        <f t="shared" si="27"/>
        <v>0</v>
      </c>
      <c r="H484" s="43" t="s">
        <v>43</v>
      </c>
      <c r="I484" s="43" t="s">
        <v>43</v>
      </c>
      <c r="J484" s="43" t="s">
        <v>43</v>
      </c>
      <c r="K484" s="43" t="s">
        <v>43</v>
      </c>
      <c r="L484" s="43" t="s">
        <v>43</v>
      </c>
      <c r="M484" s="43" t="s">
        <v>43</v>
      </c>
      <c r="N484" s="43" t="s">
        <v>43</v>
      </c>
      <c r="O484" s="43" t="s">
        <v>43</v>
      </c>
      <c r="P484" s="43" t="s">
        <v>43</v>
      </c>
    </row>
    <row r="485" spans="2:16" hidden="1" outlineLevel="1" x14ac:dyDescent="0.25">
      <c r="B485" s="42"/>
      <c r="C485" s="61"/>
      <c r="D485" s="19" t="s">
        <v>180</v>
      </c>
      <c r="E485" s="19"/>
      <c r="F485" s="35" t="s">
        <v>217</v>
      </c>
      <c r="G485" s="43">
        <f t="shared" si="27"/>
        <v>0</v>
      </c>
      <c r="H485" s="43" t="s">
        <v>43</v>
      </c>
      <c r="I485" s="43" t="s">
        <v>43</v>
      </c>
      <c r="J485" s="43" t="s">
        <v>43</v>
      </c>
      <c r="K485" s="43" t="s">
        <v>43</v>
      </c>
      <c r="L485" s="43" t="s">
        <v>43</v>
      </c>
      <c r="M485" s="43" t="s">
        <v>43</v>
      </c>
      <c r="N485" s="43" t="s">
        <v>43</v>
      </c>
      <c r="O485" s="43" t="s">
        <v>43</v>
      </c>
      <c r="P485" s="43" t="s">
        <v>43</v>
      </c>
    </row>
    <row r="486" spans="2:16" hidden="1" outlineLevel="1" x14ac:dyDescent="0.25">
      <c r="B486" s="42"/>
      <c r="C486" s="61"/>
      <c r="D486" s="19" t="s">
        <v>182</v>
      </c>
      <c r="E486" s="19"/>
      <c r="F486" s="35" t="s">
        <v>218</v>
      </c>
      <c r="G486" s="43">
        <f t="shared" si="27"/>
        <v>0</v>
      </c>
      <c r="H486" s="43" t="s">
        <v>43</v>
      </c>
      <c r="I486" s="43" t="s">
        <v>43</v>
      </c>
      <c r="J486" s="43" t="s">
        <v>43</v>
      </c>
      <c r="K486" s="43" t="s">
        <v>43</v>
      </c>
      <c r="L486" s="43" t="s">
        <v>43</v>
      </c>
      <c r="M486" s="43" t="s">
        <v>43</v>
      </c>
      <c r="N486" s="43" t="s">
        <v>43</v>
      </c>
      <c r="O486" s="43" t="s">
        <v>43</v>
      </c>
      <c r="P486" s="43" t="s">
        <v>43</v>
      </c>
    </row>
    <row r="487" spans="2:16" ht="15" hidden="1" customHeight="1" outlineLevel="1" x14ac:dyDescent="0.25">
      <c r="B487" s="42"/>
      <c r="C487" s="19" t="s">
        <v>472</v>
      </c>
      <c r="D487" s="22"/>
      <c r="E487" s="61"/>
      <c r="F487" s="35" t="s">
        <v>220</v>
      </c>
      <c r="G487" s="317">
        <f t="shared" si="27"/>
        <v>0</v>
      </c>
      <c r="H487" s="16" t="s">
        <v>20</v>
      </c>
      <c r="I487" s="317"/>
      <c r="J487" s="16" t="s">
        <v>20</v>
      </c>
      <c r="K487" s="317"/>
      <c r="L487" s="16" t="s">
        <v>20</v>
      </c>
      <c r="M487" s="317"/>
      <c r="N487" s="16" t="s">
        <v>20</v>
      </c>
      <c r="O487" s="317"/>
      <c r="P487" s="16" t="s">
        <v>20</v>
      </c>
    </row>
    <row r="488" spans="2:16" hidden="1" outlineLevel="1" x14ac:dyDescent="0.25">
      <c r="B488" s="42"/>
      <c r="C488" s="61"/>
      <c r="D488" s="19" t="s">
        <v>178</v>
      </c>
      <c r="E488" s="19"/>
      <c r="F488" s="35" t="s">
        <v>221</v>
      </c>
      <c r="G488" s="43">
        <f t="shared" si="27"/>
        <v>0</v>
      </c>
      <c r="H488" s="43" t="s">
        <v>43</v>
      </c>
      <c r="I488" s="43" t="s">
        <v>43</v>
      </c>
      <c r="J488" s="43" t="s">
        <v>43</v>
      </c>
      <c r="K488" s="43" t="s">
        <v>43</v>
      </c>
      <c r="L488" s="43" t="s">
        <v>43</v>
      </c>
      <c r="M488" s="43" t="s">
        <v>43</v>
      </c>
      <c r="N488" s="43" t="s">
        <v>43</v>
      </c>
      <c r="O488" s="43" t="s">
        <v>43</v>
      </c>
      <c r="P488" s="43" t="s">
        <v>43</v>
      </c>
    </row>
    <row r="489" spans="2:16" hidden="1" outlineLevel="1" x14ac:dyDescent="0.25">
      <c r="B489" s="42"/>
      <c r="C489" s="61"/>
      <c r="D489" s="19" t="s">
        <v>180</v>
      </c>
      <c r="E489" s="19"/>
      <c r="F489" s="35" t="s">
        <v>222</v>
      </c>
      <c r="G489" s="43">
        <f t="shared" si="27"/>
        <v>0</v>
      </c>
      <c r="H489" s="43" t="s">
        <v>43</v>
      </c>
      <c r="I489" s="43" t="s">
        <v>43</v>
      </c>
      <c r="J489" s="43" t="s">
        <v>43</v>
      </c>
      <c r="K489" s="43" t="s">
        <v>43</v>
      </c>
      <c r="L489" s="43" t="s">
        <v>43</v>
      </c>
      <c r="M489" s="43" t="s">
        <v>43</v>
      </c>
      <c r="N489" s="43" t="s">
        <v>43</v>
      </c>
      <c r="O489" s="43" t="s">
        <v>43</v>
      </c>
      <c r="P489" s="43" t="s">
        <v>43</v>
      </c>
    </row>
    <row r="490" spans="2:16" hidden="1" outlineLevel="1" x14ac:dyDescent="0.25">
      <c r="B490" s="42"/>
      <c r="C490" s="61"/>
      <c r="D490" s="19" t="s">
        <v>182</v>
      </c>
      <c r="E490" s="19"/>
      <c r="F490" s="35" t="s">
        <v>223</v>
      </c>
      <c r="G490" s="43">
        <f t="shared" si="27"/>
        <v>0</v>
      </c>
      <c r="H490" s="43" t="s">
        <v>43</v>
      </c>
      <c r="I490" s="43" t="s">
        <v>43</v>
      </c>
      <c r="J490" s="43" t="s">
        <v>43</v>
      </c>
      <c r="K490" s="43" t="s">
        <v>43</v>
      </c>
      <c r="L490" s="43" t="s">
        <v>43</v>
      </c>
      <c r="M490" s="43" t="s">
        <v>43</v>
      </c>
      <c r="N490" s="43" t="s">
        <v>43</v>
      </c>
      <c r="O490" s="43" t="s">
        <v>43</v>
      </c>
      <c r="P490" s="43" t="s">
        <v>43</v>
      </c>
    </row>
    <row r="491" spans="2:16" ht="15" hidden="1" customHeight="1" outlineLevel="1" x14ac:dyDescent="0.25">
      <c r="B491" s="42"/>
      <c r="C491" s="19" t="s">
        <v>224</v>
      </c>
      <c r="D491" s="22"/>
      <c r="E491" s="61"/>
      <c r="F491" s="35" t="s">
        <v>225</v>
      </c>
      <c r="G491" s="317">
        <f t="shared" si="27"/>
        <v>0</v>
      </c>
      <c r="H491" s="16" t="s">
        <v>20</v>
      </c>
      <c r="I491" s="317"/>
      <c r="J491" s="16" t="s">
        <v>20</v>
      </c>
      <c r="K491" s="317"/>
      <c r="L491" s="16" t="s">
        <v>20</v>
      </c>
      <c r="M491" s="317"/>
      <c r="N491" s="16" t="s">
        <v>20</v>
      </c>
      <c r="O491" s="317"/>
      <c r="P491" s="16" t="s">
        <v>20</v>
      </c>
    </row>
    <row r="492" spans="2:16" hidden="1" outlineLevel="1" x14ac:dyDescent="0.25">
      <c r="B492" s="42"/>
      <c r="C492" s="61"/>
      <c r="D492" s="19" t="s">
        <v>178</v>
      </c>
      <c r="E492" s="19"/>
      <c r="F492" s="35" t="s">
        <v>226</v>
      </c>
      <c r="G492" s="43">
        <f t="shared" si="27"/>
        <v>0</v>
      </c>
      <c r="H492" s="43" t="s">
        <v>43</v>
      </c>
      <c r="I492" s="43" t="s">
        <v>43</v>
      </c>
      <c r="J492" s="43" t="s">
        <v>43</v>
      </c>
      <c r="K492" s="43" t="s">
        <v>43</v>
      </c>
      <c r="L492" s="43" t="s">
        <v>43</v>
      </c>
      <c r="M492" s="43" t="s">
        <v>43</v>
      </c>
      <c r="N492" s="43" t="s">
        <v>43</v>
      </c>
      <c r="O492" s="43" t="s">
        <v>43</v>
      </c>
      <c r="P492" s="43" t="s">
        <v>43</v>
      </c>
    </row>
    <row r="493" spans="2:16" hidden="1" outlineLevel="1" x14ac:dyDescent="0.25">
      <c r="B493" s="42"/>
      <c r="C493" s="61"/>
      <c r="D493" s="19" t="s">
        <v>180</v>
      </c>
      <c r="E493" s="19"/>
      <c r="F493" s="35" t="s">
        <v>227</v>
      </c>
      <c r="G493" s="43">
        <f t="shared" si="27"/>
        <v>0</v>
      </c>
      <c r="H493" s="43" t="s">
        <v>43</v>
      </c>
      <c r="I493" s="43" t="s">
        <v>43</v>
      </c>
      <c r="J493" s="43" t="s">
        <v>43</v>
      </c>
      <c r="K493" s="43" t="s">
        <v>43</v>
      </c>
      <c r="L493" s="43" t="s">
        <v>43</v>
      </c>
      <c r="M493" s="43" t="s">
        <v>43</v>
      </c>
      <c r="N493" s="43" t="s">
        <v>43</v>
      </c>
      <c r="O493" s="43" t="s">
        <v>43</v>
      </c>
      <c r="P493" s="43" t="s">
        <v>43</v>
      </c>
    </row>
    <row r="494" spans="2:16" hidden="1" outlineLevel="1" x14ac:dyDescent="0.25">
      <c r="B494" s="42"/>
      <c r="C494" s="61"/>
      <c r="D494" s="29" t="s">
        <v>182</v>
      </c>
      <c r="E494" s="29"/>
      <c r="F494" s="35" t="s">
        <v>228</v>
      </c>
      <c r="G494" s="43">
        <f t="shared" si="27"/>
        <v>0</v>
      </c>
      <c r="H494" s="43" t="s">
        <v>43</v>
      </c>
      <c r="I494" s="43" t="s">
        <v>43</v>
      </c>
      <c r="J494" s="43" t="s">
        <v>43</v>
      </c>
      <c r="K494" s="43" t="s">
        <v>43</v>
      </c>
      <c r="L494" s="43" t="s">
        <v>43</v>
      </c>
      <c r="M494" s="43" t="s">
        <v>43</v>
      </c>
      <c r="N494" s="43" t="s">
        <v>43</v>
      </c>
      <c r="O494" s="43" t="s">
        <v>43</v>
      </c>
      <c r="P494" s="43" t="s">
        <v>43</v>
      </c>
    </row>
    <row r="495" spans="2:16" ht="14.25" hidden="1" customHeight="1" outlineLevel="1" x14ac:dyDescent="0.25">
      <c r="B495" s="44"/>
      <c r="C495" s="29" t="s">
        <v>229</v>
      </c>
      <c r="D495" s="92"/>
      <c r="E495" s="70"/>
      <c r="F495" s="39" t="s">
        <v>230</v>
      </c>
      <c r="G495" s="318">
        <f t="shared" si="27"/>
        <v>0</v>
      </c>
      <c r="H495" s="16" t="s">
        <v>20</v>
      </c>
      <c r="I495" s="318"/>
      <c r="J495" s="16" t="s">
        <v>20</v>
      </c>
      <c r="K495" s="318"/>
      <c r="L495" s="16" t="s">
        <v>20</v>
      </c>
      <c r="M495" s="318"/>
      <c r="N495" s="16" t="s">
        <v>20</v>
      </c>
      <c r="O495" s="318"/>
      <c r="P495" s="16" t="s">
        <v>20</v>
      </c>
    </row>
    <row r="496" spans="2:16" hidden="1" outlineLevel="1" x14ac:dyDescent="0.25">
      <c r="B496" s="42"/>
      <c r="C496" s="61"/>
      <c r="D496" s="19" t="s">
        <v>178</v>
      </c>
      <c r="E496" s="19"/>
      <c r="F496" s="35" t="s">
        <v>231</v>
      </c>
      <c r="G496" s="43">
        <f t="shared" si="27"/>
        <v>0</v>
      </c>
      <c r="H496" s="43" t="s">
        <v>43</v>
      </c>
      <c r="I496" s="43" t="s">
        <v>43</v>
      </c>
      <c r="J496" s="43" t="s">
        <v>43</v>
      </c>
      <c r="K496" s="43" t="s">
        <v>43</v>
      </c>
      <c r="L496" s="43" t="s">
        <v>43</v>
      </c>
      <c r="M496" s="43" t="s">
        <v>43</v>
      </c>
      <c r="N496" s="43" t="s">
        <v>43</v>
      </c>
      <c r="O496" s="43" t="s">
        <v>43</v>
      </c>
      <c r="P496" s="43" t="s">
        <v>43</v>
      </c>
    </row>
    <row r="497" spans="2:16" hidden="1" outlineLevel="1" x14ac:dyDescent="0.25">
      <c r="B497" s="42"/>
      <c r="C497" s="61"/>
      <c r="D497" s="19" t="s">
        <v>180</v>
      </c>
      <c r="E497" s="19"/>
      <c r="F497" s="35" t="s">
        <v>232</v>
      </c>
      <c r="G497" s="43">
        <f t="shared" si="27"/>
        <v>0</v>
      </c>
      <c r="H497" s="43" t="s">
        <v>43</v>
      </c>
      <c r="I497" s="43" t="s">
        <v>43</v>
      </c>
      <c r="J497" s="43" t="s">
        <v>43</v>
      </c>
      <c r="K497" s="43" t="s">
        <v>43</v>
      </c>
      <c r="L497" s="43" t="s">
        <v>43</v>
      </c>
      <c r="M497" s="43" t="s">
        <v>43</v>
      </c>
      <c r="N497" s="43" t="s">
        <v>43</v>
      </c>
      <c r="O497" s="43" t="s">
        <v>43</v>
      </c>
      <c r="P497" s="43" t="s">
        <v>43</v>
      </c>
    </row>
    <row r="498" spans="2:16" hidden="1" outlineLevel="1" x14ac:dyDescent="0.25">
      <c r="B498" s="42"/>
      <c r="C498" s="61"/>
      <c r="D498" s="29" t="s">
        <v>182</v>
      </c>
      <c r="E498" s="29"/>
      <c r="F498" s="35" t="s">
        <v>233</v>
      </c>
      <c r="G498" s="43">
        <f t="shared" si="27"/>
        <v>0</v>
      </c>
      <c r="H498" s="43" t="s">
        <v>43</v>
      </c>
      <c r="I498" s="43" t="s">
        <v>43</v>
      </c>
      <c r="J498" s="43" t="s">
        <v>43</v>
      </c>
      <c r="K498" s="43" t="s">
        <v>43</v>
      </c>
      <c r="L498" s="43" t="s">
        <v>43</v>
      </c>
      <c r="M498" s="43" t="s">
        <v>43</v>
      </c>
      <c r="N498" s="43" t="s">
        <v>43</v>
      </c>
      <c r="O498" s="43" t="s">
        <v>43</v>
      </c>
      <c r="P498" s="43" t="s">
        <v>43</v>
      </c>
    </row>
    <row r="499" spans="2:16" ht="15" hidden="1" customHeight="1" outlineLevel="1" x14ac:dyDescent="0.25">
      <c r="B499" s="42"/>
      <c r="C499" s="165" t="s">
        <v>473</v>
      </c>
      <c r="D499" s="133"/>
      <c r="E499" s="106"/>
      <c r="F499" s="35" t="s">
        <v>235</v>
      </c>
      <c r="G499" s="43">
        <f t="shared" si="27"/>
        <v>0</v>
      </c>
      <c r="H499" s="16" t="s">
        <v>20</v>
      </c>
      <c r="I499" s="43"/>
      <c r="J499" s="16" t="s">
        <v>20</v>
      </c>
      <c r="K499" s="43"/>
      <c r="L499" s="16" t="s">
        <v>20</v>
      </c>
      <c r="M499" s="43"/>
      <c r="N499" s="16" t="s">
        <v>20</v>
      </c>
      <c r="O499" s="43"/>
      <c r="P499" s="16" t="s">
        <v>20</v>
      </c>
    </row>
    <row r="500" spans="2:16" hidden="1" outlineLevel="1" x14ac:dyDescent="0.25">
      <c r="B500" s="42"/>
      <c r="C500" s="127"/>
      <c r="D500" s="19" t="s">
        <v>178</v>
      </c>
      <c r="E500" s="19"/>
      <c r="F500" s="35" t="s">
        <v>236</v>
      </c>
      <c r="G500" s="43">
        <f t="shared" si="27"/>
        <v>0</v>
      </c>
      <c r="H500" s="81" t="s">
        <v>43</v>
      </c>
      <c r="I500" s="43" t="s">
        <v>43</v>
      </c>
      <c r="J500" s="81" t="s">
        <v>43</v>
      </c>
      <c r="K500" s="43" t="s">
        <v>43</v>
      </c>
      <c r="L500" s="81" t="s">
        <v>43</v>
      </c>
      <c r="M500" s="43" t="s">
        <v>43</v>
      </c>
      <c r="N500" s="81" t="s">
        <v>43</v>
      </c>
      <c r="O500" s="43" t="s">
        <v>43</v>
      </c>
      <c r="P500" s="81" t="s">
        <v>43</v>
      </c>
    </row>
    <row r="501" spans="2:16" hidden="1" outlineLevel="1" x14ac:dyDescent="0.25">
      <c r="B501" s="82"/>
      <c r="C501" s="131"/>
      <c r="D501" s="118" t="s">
        <v>180</v>
      </c>
      <c r="E501" s="118"/>
      <c r="F501" s="83" t="s">
        <v>237</v>
      </c>
      <c r="G501" s="319">
        <f t="shared" si="27"/>
        <v>0</v>
      </c>
      <c r="H501" s="84" t="s">
        <v>43</v>
      </c>
      <c r="I501" s="319" t="s">
        <v>43</v>
      </c>
      <c r="J501" s="84" t="s">
        <v>43</v>
      </c>
      <c r="K501" s="319" t="s">
        <v>43</v>
      </c>
      <c r="L501" s="84" t="s">
        <v>43</v>
      </c>
      <c r="M501" s="319" t="s">
        <v>43</v>
      </c>
      <c r="N501" s="84" t="s">
        <v>43</v>
      </c>
      <c r="O501" s="319" t="s">
        <v>43</v>
      </c>
      <c r="P501" s="84" t="s">
        <v>43</v>
      </c>
    </row>
    <row r="502" spans="2:16" ht="14.25" hidden="1" customHeight="1" outlineLevel="1" x14ac:dyDescent="0.25">
      <c r="B502" s="147"/>
      <c r="C502" s="165" t="s">
        <v>238</v>
      </c>
      <c r="D502" s="133"/>
      <c r="E502" s="106"/>
      <c r="F502" s="39" t="s">
        <v>239</v>
      </c>
      <c r="G502" s="32">
        <f t="shared" si="27"/>
        <v>0</v>
      </c>
      <c r="H502" s="16" t="s">
        <v>20</v>
      </c>
      <c r="I502" s="32"/>
      <c r="J502" s="16" t="s">
        <v>20</v>
      </c>
      <c r="K502" s="32"/>
      <c r="L502" s="16" t="s">
        <v>20</v>
      </c>
      <c r="M502" s="32"/>
      <c r="N502" s="16" t="s">
        <v>20</v>
      </c>
      <c r="O502" s="32"/>
      <c r="P502" s="16" t="s">
        <v>20</v>
      </c>
    </row>
    <row r="503" spans="2:16" hidden="1" outlineLevel="1" x14ac:dyDescent="0.25">
      <c r="B503" s="147"/>
      <c r="C503" s="128"/>
      <c r="D503" s="29" t="s">
        <v>178</v>
      </c>
      <c r="E503" s="29"/>
      <c r="F503" s="39" t="s">
        <v>240</v>
      </c>
      <c r="G503" s="32">
        <f t="shared" si="27"/>
        <v>0</v>
      </c>
      <c r="H503" s="27" t="s">
        <v>43</v>
      </c>
      <c r="I503" s="32" t="s">
        <v>43</v>
      </c>
      <c r="J503" s="27" t="s">
        <v>43</v>
      </c>
      <c r="K503" s="32" t="s">
        <v>43</v>
      </c>
      <c r="L503" s="27" t="s">
        <v>43</v>
      </c>
      <c r="M503" s="32" t="s">
        <v>43</v>
      </c>
      <c r="N503" s="27" t="s">
        <v>43</v>
      </c>
      <c r="O503" s="32" t="s">
        <v>43</v>
      </c>
      <c r="P503" s="27" t="s">
        <v>43</v>
      </c>
    </row>
    <row r="504" spans="2:16" hidden="1" outlineLevel="1" x14ac:dyDescent="0.25">
      <c r="B504" s="147"/>
      <c r="C504" s="128"/>
      <c r="D504" s="29" t="s">
        <v>180</v>
      </c>
      <c r="E504" s="29"/>
      <c r="F504" s="39" t="s">
        <v>241</v>
      </c>
      <c r="G504" s="32">
        <f t="shared" si="27"/>
        <v>0</v>
      </c>
      <c r="H504" s="27" t="s">
        <v>43</v>
      </c>
      <c r="I504" s="32" t="s">
        <v>43</v>
      </c>
      <c r="J504" s="27" t="s">
        <v>43</v>
      </c>
      <c r="K504" s="32" t="s">
        <v>43</v>
      </c>
      <c r="L504" s="27" t="s">
        <v>43</v>
      </c>
      <c r="M504" s="32" t="s">
        <v>43</v>
      </c>
      <c r="N504" s="27" t="s">
        <v>43</v>
      </c>
      <c r="O504" s="32" t="s">
        <v>43</v>
      </c>
      <c r="P504" s="27" t="s">
        <v>43</v>
      </c>
    </row>
    <row r="505" spans="2:16" hidden="1" outlineLevel="1" x14ac:dyDescent="0.25">
      <c r="B505" s="147"/>
      <c r="C505" s="128"/>
      <c r="D505" s="29" t="s">
        <v>182</v>
      </c>
      <c r="E505" s="29"/>
      <c r="F505" s="39" t="s">
        <v>242</v>
      </c>
      <c r="G505" s="32">
        <f t="shared" si="27"/>
        <v>0</v>
      </c>
      <c r="H505" s="27" t="s">
        <v>43</v>
      </c>
      <c r="I505" s="32" t="s">
        <v>43</v>
      </c>
      <c r="J505" s="27" t="s">
        <v>43</v>
      </c>
      <c r="K505" s="32" t="s">
        <v>43</v>
      </c>
      <c r="L505" s="27" t="s">
        <v>43</v>
      </c>
      <c r="M505" s="32" t="s">
        <v>43</v>
      </c>
      <c r="N505" s="27" t="s">
        <v>43</v>
      </c>
      <c r="O505" s="32" t="s">
        <v>43</v>
      </c>
      <c r="P505" s="27" t="s">
        <v>43</v>
      </c>
    </row>
    <row r="506" spans="2:16" ht="14.25" hidden="1" customHeight="1" outlineLevel="1" x14ac:dyDescent="0.25">
      <c r="B506" s="147"/>
      <c r="C506" s="165" t="s">
        <v>243</v>
      </c>
      <c r="D506" s="133"/>
      <c r="E506" s="106"/>
      <c r="F506" s="39" t="s">
        <v>244</v>
      </c>
      <c r="G506" s="32">
        <f t="shared" si="27"/>
        <v>0</v>
      </c>
      <c r="H506" s="16" t="s">
        <v>20</v>
      </c>
      <c r="I506" s="32"/>
      <c r="J506" s="16" t="s">
        <v>20</v>
      </c>
      <c r="K506" s="32"/>
      <c r="L506" s="16" t="s">
        <v>20</v>
      </c>
      <c r="M506" s="32"/>
      <c r="N506" s="16" t="s">
        <v>20</v>
      </c>
      <c r="O506" s="32"/>
      <c r="P506" s="16" t="s">
        <v>20</v>
      </c>
    </row>
    <row r="507" spans="2:16" hidden="1" outlineLevel="1" x14ac:dyDescent="0.25">
      <c r="B507" s="147"/>
      <c r="C507" s="128"/>
      <c r="D507" s="29" t="s">
        <v>178</v>
      </c>
      <c r="E507" s="29"/>
      <c r="F507" s="39" t="s">
        <v>245</v>
      </c>
      <c r="G507" s="32">
        <f t="shared" si="27"/>
        <v>0</v>
      </c>
      <c r="H507" s="27" t="s">
        <v>43</v>
      </c>
      <c r="I507" s="32" t="s">
        <v>43</v>
      </c>
      <c r="J507" s="27" t="s">
        <v>43</v>
      </c>
      <c r="K507" s="32" t="s">
        <v>43</v>
      </c>
      <c r="L507" s="27" t="s">
        <v>43</v>
      </c>
      <c r="M507" s="32" t="s">
        <v>43</v>
      </c>
      <c r="N507" s="27" t="s">
        <v>43</v>
      </c>
      <c r="O507" s="32" t="s">
        <v>43</v>
      </c>
      <c r="P507" s="27" t="s">
        <v>43</v>
      </c>
    </row>
    <row r="508" spans="2:16" hidden="1" outlineLevel="1" x14ac:dyDescent="0.25">
      <c r="B508" s="147"/>
      <c r="C508" s="128"/>
      <c r="D508" s="29" t="s">
        <v>180</v>
      </c>
      <c r="E508" s="29"/>
      <c r="F508" s="39" t="s">
        <v>246</v>
      </c>
      <c r="G508" s="32">
        <f t="shared" si="27"/>
        <v>0</v>
      </c>
      <c r="H508" s="27" t="s">
        <v>43</v>
      </c>
      <c r="I508" s="32" t="s">
        <v>43</v>
      </c>
      <c r="J508" s="27" t="s">
        <v>43</v>
      </c>
      <c r="K508" s="32" t="s">
        <v>43</v>
      </c>
      <c r="L508" s="27" t="s">
        <v>43</v>
      </c>
      <c r="M508" s="32" t="s">
        <v>43</v>
      </c>
      <c r="N508" s="27" t="s">
        <v>43</v>
      </c>
      <c r="O508" s="32" t="s">
        <v>43</v>
      </c>
      <c r="P508" s="27" t="s">
        <v>43</v>
      </c>
    </row>
    <row r="509" spans="2:16" hidden="1" outlineLevel="1" x14ac:dyDescent="0.25">
      <c r="B509" s="153"/>
      <c r="C509" s="129"/>
      <c r="D509" s="45" t="s">
        <v>182</v>
      </c>
      <c r="E509" s="45"/>
      <c r="F509" s="46" t="s">
        <v>247</v>
      </c>
      <c r="G509" s="47">
        <f t="shared" si="27"/>
        <v>0</v>
      </c>
      <c r="H509" s="85" t="s">
        <v>43</v>
      </c>
      <c r="I509" s="47" t="s">
        <v>43</v>
      </c>
      <c r="J509" s="85" t="s">
        <v>43</v>
      </c>
      <c r="K509" s="47" t="s">
        <v>43</v>
      </c>
      <c r="L509" s="85" t="s">
        <v>43</v>
      </c>
      <c r="M509" s="47" t="s">
        <v>43</v>
      </c>
      <c r="N509" s="85" t="s">
        <v>43</v>
      </c>
      <c r="O509" s="47" t="s">
        <v>43</v>
      </c>
      <c r="P509" s="85" t="s">
        <v>43</v>
      </c>
    </row>
    <row r="510" spans="2:16" ht="18" customHeight="1" x14ac:dyDescent="0.3">
      <c r="B510" s="277" t="s">
        <v>474</v>
      </c>
      <c r="C510" s="277"/>
      <c r="D510" s="278"/>
      <c r="E510" s="279"/>
      <c r="F510" s="274" t="s">
        <v>249</v>
      </c>
      <c r="G510" s="312" t="e">
        <f>SUM(I510,K510,M510,O510)</f>
        <v>#REF!</v>
      </c>
      <c r="H510" s="275"/>
      <c r="I510" s="312">
        <f>SUM(I511,I516,I523,I574,I589)</f>
        <v>28</v>
      </c>
      <c r="J510" s="275"/>
      <c r="K510" s="312" t="e">
        <f>SUM(K511,K516,K523,K574,K589)</f>
        <v>#REF!</v>
      </c>
      <c r="L510" s="275"/>
      <c r="M510" s="312" t="e">
        <f>SUM(M511,M516,M523,M574,M589)</f>
        <v>#REF!</v>
      </c>
      <c r="N510" s="275"/>
      <c r="O510" s="312">
        <f>SUM(O511,O516,O523,O574,O589)</f>
        <v>0</v>
      </c>
      <c r="P510" s="275"/>
    </row>
    <row r="511" spans="2:16" ht="15.6" hidden="1" collapsed="1" x14ac:dyDescent="0.25">
      <c r="B511" s="139" t="s">
        <v>475</v>
      </c>
      <c r="C511" s="139"/>
      <c r="D511" s="139"/>
      <c r="E511" s="95"/>
      <c r="F511" s="169" t="s">
        <v>251</v>
      </c>
      <c r="G511" s="289">
        <f t="shared" si="27"/>
        <v>0</v>
      </c>
      <c r="H511" s="58"/>
      <c r="I511" s="289">
        <f>I512</f>
        <v>0</v>
      </c>
      <c r="J511" s="58"/>
      <c r="K511" s="289">
        <f>K512</f>
        <v>0</v>
      </c>
      <c r="L511" s="58"/>
      <c r="M511" s="289">
        <f>M512</f>
        <v>0</v>
      </c>
      <c r="N511" s="58"/>
      <c r="O511" s="289">
        <f>O512</f>
        <v>0</v>
      </c>
      <c r="P511" s="58"/>
    </row>
    <row r="512" spans="2:16" ht="15.6" hidden="1" outlineLevel="1" collapsed="1" x14ac:dyDescent="0.3">
      <c r="B512" s="48" t="s">
        <v>252</v>
      </c>
      <c r="C512" s="49"/>
      <c r="D512" s="50"/>
      <c r="E512" s="50"/>
      <c r="F512" s="51" t="s">
        <v>253</v>
      </c>
      <c r="G512" s="289">
        <f t="shared" si="27"/>
        <v>0</v>
      </c>
      <c r="H512" s="12"/>
      <c r="I512" s="289">
        <f>SUM(I514:I515)</f>
        <v>0</v>
      </c>
      <c r="J512" s="12"/>
      <c r="K512" s="289">
        <f>SUM(K514:K515)</f>
        <v>0</v>
      </c>
      <c r="L512" s="12"/>
      <c r="M512" s="289">
        <f>SUM(M514:M515)</f>
        <v>0</v>
      </c>
      <c r="N512" s="12"/>
      <c r="O512" s="289">
        <f>SUM(O514:O515)</f>
        <v>0</v>
      </c>
      <c r="P512" s="12"/>
    </row>
    <row r="513" spans="2:16" hidden="1" outlineLevel="1" x14ac:dyDescent="0.25">
      <c r="B513" s="154" t="s">
        <v>254</v>
      </c>
      <c r="C513" s="35"/>
      <c r="D513" s="35"/>
      <c r="E513" s="35"/>
      <c r="F513" s="52"/>
      <c r="G513" s="289">
        <f t="shared" si="27"/>
        <v>0</v>
      </c>
      <c r="H513" s="12"/>
      <c r="I513" s="289"/>
      <c r="J513" s="12"/>
      <c r="K513" s="289"/>
      <c r="L513" s="12"/>
      <c r="M513" s="289"/>
      <c r="N513" s="12"/>
      <c r="O513" s="289"/>
      <c r="P513" s="12"/>
    </row>
    <row r="514" spans="2:16" hidden="1" outlineLevel="1" x14ac:dyDescent="0.25">
      <c r="B514" s="13"/>
      <c r="C514" s="19" t="s">
        <v>255</v>
      </c>
      <c r="D514" s="16"/>
      <c r="E514" s="16"/>
      <c r="F514" s="53" t="s">
        <v>256</v>
      </c>
      <c r="G514" s="289">
        <f t="shared" si="27"/>
        <v>0</v>
      </c>
      <c r="H514" s="12"/>
      <c r="I514" s="289"/>
      <c r="J514" s="12"/>
      <c r="K514" s="289"/>
      <c r="L514" s="12"/>
      <c r="M514" s="289"/>
      <c r="N514" s="12"/>
      <c r="O514" s="289"/>
      <c r="P514" s="12"/>
    </row>
    <row r="515" spans="2:16" hidden="1" outlineLevel="1" x14ac:dyDescent="0.25">
      <c r="B515" s="13"/>
      <c r="C515" s="19" t="s">
        <v>257</v>
      </c>
      <c r="D515" s="16"/>
      <c r="E515" s="16"/>
      <c r="F515" s="53" t="s">
        <v>258</v>
      </c>
      <c r="G515" s="289">
        <f t="shared" si="27"/>
        <v>0</v>
      </c>
      <c r="H515" s="12"/>
      <c r="I515" s="289"/>
      <c r="J515" s="12"/>
      <c r="K515" s="289"/>
      <c r="L515" s="12"/>
      <c r="M515" s="289"/>
      <c r="N515" s="12"/>
      <c r="O515" s="289"/>
      <c r="P515" s="12"/>
    </row>
    <row r="516" spans="2:16" ht="15.75" hidden="1" customHeight="1" collapsed="1" x14ac:dyDescent="0.25">
      <c r="B516" s="158" t="s">
        <v>261</v>
      </c>
      <c r="C516" s="158"/>
      <c r="D516" s="140"/>
      <c r="E516" s="112"/>
      <c r="F516" s="34" t="s">
        <v>262</v>
      </c>
      <c r="G516" s="289">
        <f t="shared" si="27"/>
        <v>0</v>
      </c>
      <c r="H516" s="12"/>
      <c r="I516" s="289">
        <f>I517</f>
        <v>0</v>
      </c>
      <c r="J516" s="12"/>
      <c r="K516" s="289">
        <f>K517</f>
        <v>0</v>
      </c>
      <c r="L516" s="12"/>
      <c r="M516" s="289">
        <f>M517</f>
        <v>0</v>
      </c>
      <c r="N516" s="12"/>
      <c r="O516" s="289">
        <f>O517</f>
        <v>0</v>
      </c>
      <c r="P516" s="12"/>
    </row>
    <row r="517" spans="2:16" ht="15" hidden="1" customHeight="1" outlineLevel="1" collapsed="1" x14ac:dyDescent="0.25">
      <c r="B517" s="163" t="s">
        <v>263</v>
      </c>
      <c r="C517" s="163"/>
      <c r="D517" s="145"/>
      <c r="E517" s="119"/>
      <c r="F517" s="51" t="s">
        <v>264</v>
      </c>
      <c r="G517" s="289">
        <f t="shared" si="27"/>
        <v>0</v>
      </c>
      <c r="H517" s="12"/>
      <c r="I517" s="289">
        <f>SUM(I519,I521,I522)</f>
        <v>0</v>
      </c>
      <c r="J517" s="12"/>
      <c r="K517" s="289">
        <f>SUM(K519,K521,K522)</f>
        <v>0</v>
      </c>
      <c r="L517" s="12"/>
      <c r="M517" s="289">
        <f>SUM(M519,M521,M522)</f>
        <v>0</v>
      </c>
      <c r="N517" s="12"/>
      <c r="O517" s="289">
        <f>SUM(O519,O521,O522)</f>
        <v>0</v>
      </c>
      <c r="P517" s="12"/>
    </row>
    <row r="518" spans="2:16" hidden="1" outlineLevel="1" x14ac:dyDescent="0.25">
      <c r="B518" s="154" t="s">
        <v>254</v>
      </c>
      <c r="C518" s="35"/>
      <c r="D518" s="35"/>
      <c r="E518" s="35"/>
      <c r="F518" s="52"/>
      <c r="G518" s="289">
        <f t="shared" si="27"/>
        <v>0</v>
      </c>
      <c r="H518" s="12"/>
      <c r="I518" s="289"/>
      <c r="J518" s="12"/>
      <c r="K518" s="289"/>
      <c r="L518" s="12"/>
      <c r="M518" s="289"/>
      <c r="N518" s="12"/>
      <c r="O518" s="289"/>
      <c r="P518" s="12"/>
    </row>
    <row r="519" spans="2:16" hidden="1" outlineLevel="1" x14ac:dyDescent="0.25">
      <c r="B519" s="55"/>
      <c r="C519" s="56" t="s">
        <v>265</v>
      </c>
      <c r="D519" s="16"/>
      <c r="E519" s="16"/>
      <c r="F519" s="52" t="s">
        <v>266</v>
      </c>
      <c r="G519" s="289">
        <f t="shared" si="27"/>
        <v>0</v>
      </c>
      <c r="H519" s="12"/>
      <c r="I519" s="289">
        <f>I520</f>
        <v>0</v>
      </c>
      <c r="J519" s="12"/>
      <c r="K519" s="289">
        <f>K520</f>
        <v>0</v>
      </c>
      <c r="L519" s="12"/>
      <c r="M519" s="289">
        <f>M520</f>
        <v>0</v>
      </c>
      <c r="N519" s="12"/>
      <c r="O519" s="289">
        <f>O520</f>
        <v>0</v>
      </c>
      <c r="P519" s="12"/>
    </row>
    <row r="520" spans="2:16" hidden="1" outlineLevel="1" x14ac:dyDescent="0.25">
      <c r="B520" s="55"/>
      <c r="C520" s="56"/>
      <c r="D520" s="57" t="s">
        <v>267</v>
      </c>
      <c r="E520" s="57"/>
      <c r="F520" s="52" t="s">
        <v>268</v>
      </c>
      <c r="G520" s="289">
        <f t="shared" si="27"/>
        <v>0</v>
      </c>
      <c r="H520" s="12"/>
      <c r="I520" s="289"/>
      <c r="J520" s="12"/>
      <c r="K520" s="289"/>
      <c r="L520" s="12"/>
      <c r="M520" s="289"/>
      <c r="N520" s="12"/>
      <c r="O520" s="289"/>
      <c r="P520" s="12"/>
    </row>
    <row r="521" spans="2:16" hidden="1" outlineLevel="1" x14ac:dyDescent="0.25">
      <c r="B521" s="55"/>
      <c r="C521" s="134" t="s">
        <v>269</v>
      </c>
      <c r="D521" s="134"/>
      <c r="E521" s="56"/>
      <c r="F521" s="52" t="s">
        <v>270</v>
      </c>
      <c r="G521" s="289">
        <f t="shared" si="27"/>
        <v>0</v>
      </c>
      <c r="H521" s="12"/>
      <c r="I521" s="289"/>
      <c r="J521" s="12"/>
      <c r="K521" s="289"/>
      <c r="L521" s="12"/>
      <c r="M521" s="289"/>
      <c r="N521" s="12"/>
      <c r="O521" s="289"/>
      <c r="P521" s="12"/>
    </row>
    <row r="522" spans="2:16" hidden="1" outlineLevel="1" x14ac:dyDescent="0.25">
      <c r="B522" s="55"/>
      <c r="C522" s="56" t="s">
        <v>271</v>
      </c>
      <c r="D522" s="16"/>
      <c r="E522" s="16"/>
      <c r="F522" s="52" t="s">
        <v>272</v>
      </c>
      <c r="G522" s="289">
        <f t="shared" si="27"/>
        <v>0</v>
      </c>
      <c r="H522" s="12"/>
      <c r="I522" s="289"/>
      <c r="J522" s="12"/>
      <c r="K522" s="289"/>
      <c r="L522" s="12"/>
      <c r="M522" s="289"/>
      <c r="N522" s="12"/>
      <c r="O522" s="289"/>
      <c r="P522" s="12"/>
    </row>
    <row r="523" spans="2:16" ht="15.75" customHeight="1" x14ac:dyDescent="0.25">
      <c r="B523" s="160" t="s">
        <v>273</v>
      </c>
      <c r="C523" s="160"/>
      <c r="D523" s="142"/>
      <c r="E523" s="408"/>
      <c r="F523" s="51" t="s">
        <v>274</v>
      </c>
      <c r="G523" s="289" t="e">
        <f t="shared" si="27"/>
        <v>#REF!</v>
      </c>
      <c r="H523" s="58"/>
      <c r="I523" s="289">
        <f>SUM(I524,I540,I548,I565)</f>
        <v>28</v>
      </c>
      <c r="J523" s="58"/>
      <c r="K523" s="289" t="e">
        <f>SUM(K524,K540,K548,K565)</f>
        <v>#REF!</v>
      </c>
      <c r="L523" s="58"/>
      <c r="M523" s="289" t="e">
        <f>SUM(M524,M540,M548,M565)</f>
        <v>#REF!</v>
      </c>
      <c r="N523" s="58"/>
      <c r="O523" s="289">
        <f>SUM(O524,O540,O548,O565)</f>
        <v>0</v>
      </c>
      <c r="P523" s="58"/>
    </row>
    <row r="524" spans="2:16" ht="15.75" hidden="1" customHeight="1" outlineLevel="1" collapsed="1" x14ac:dyDescent="0.25">
      <c r="B524" s="164" t="s">
        <v>275</v>
      </c>
      <c r="C524" s="164"/>
      <c r="D524" s="146"/>
      <c r="E524" s="120"/>
      <c r="F524" s="59" t="s">
        <v>276</v>
      </c>
      <c r="G524" s="289">
        <f t="shared" si="27"/>
        <v>0</v>
      </c>
      <c r="H524" s="12"/>
      <c r="I524" s="289">
        <f>SUM(I526,I529,I533,I534,I536,I539)</f>
        <v>0</v>
      </c>
      <c r="J524" s="12"/>
      <c r="K524" s="289">
        <f>SUM(K526,K529,K533,K534,K536,K539)</f>
        <v>0</v>
      </c>
      <c r="L524" s="12"/>
      <c r="M524" s="289">
        <f>SUM(M526,M529,M533,M534,M536,M539)</f>
        <v>0</v>
      </c>
      <c r="N524" s="12"/>
      <c r="O524" s="289">
        <f>SUM(O526,O529,O533,O534,O536,O539)</f>
        <v>0</v>
      </c>
      <c r="P524" s="12"/>
    </row>
    <row r="525" spans="2:16" hidden="1" outlineLevel="2" x14ac:dyDescent="0.25">
      <c r="B525" s="154" t="s">
        <v>254</v>
      </c>
      <c r="C525" s="35"/>
      <c r="D525" s="35"/>
      <c r="E525" s="35"/>
      <c r="F525" s="60"/>
      <c r="G525" s="289">
        <f t="shared" si="27"/>
        <v>0</v>
      </c>
      <c r="H525" s="12"/>
      <c r="I525" s="289"/>
      <c r="J525" s="12"/>
      <c r="K525" s="289"/>
      <c r="L525" s="12"/>
      <c r="M525" s="289"/>
      <c r="N525" s="12"/>
      <c r="O525" s="289"/>
      <c r="P525" s="12"/>
    </row>
    <row r="526" spans="2:16" hidden="1" outlineLevel="2" x14ac:dyDescent="0.25">
      <c r="B526" s="55"/>
      <c r="C526" s="61" t="s">
        <v>277</v>
      </c>
      <c r="D526" s="61"/>
      <c r="E526" s="61"/>
      <c r="F526" s="53" t="s">
        <v>278</v>
      </c>
      <c r="G526" s="289">
        <f t="shared" si="27"/>
        <v>0</v>
      </c>
      <c r="H526" s="12"/>
      <c r="I526" s="289">
        <f>SUM(I527:I528)</f>
        <v>0</v>
      </c>
      <c r="J526" s="12"/>
      <c r="K526" s="289">
        <f>SUM(K527:K528)</f>
        <v>0</v>
      </c>
      <c r="L526" s="12"/>
      <c r="M526" s="289">
        <f>SUM(M527:M528)</f>
        <v>0</v>
      </c>
      <c r="N526" s="12"/>
      <c r="O526" s="289">
        <f>SUM(O527:O528)</f>
        <v>0</v>
      </c>
      <c r="P526" s="12"/>
    </row>
    <row r="527" spans="2:16" hidden="1" outlineLevel="2" x14ac:dyDescent="0.25">
      <c r="B527" s="55"/>
      <c r="C527" s="61"/>
      <c r="D527" s="57" t="s">
        <v>279</v>
      </c>
      <c r="E527" s="57"/>
      <c r="F527" s="53" t="s">
        <v>280</v>
      </c>
      <c r="G527" s="289">
        <f t="shared" ref="G527:G590" si="28">SUM(I527,K527,M527,O527)</f>
        <v>0</v>
      </c>
      <c r="H527" s="12"/>
      <c r="I527" s="289"/>
      <c r="J527" s="12"/>
      <c r="K527" s="289"/>
      <c r="L527" s="12"/>
      <c r="M527" s="289"/>
      <c r="N527" s="12"/>
      <c r="O527" s="289"/>
      <c r="P527" s="12"/>
    </row>
    <row r="528" spans="2:16" hidden="1" outlineLevel="2" x14ac:dyDescent="0.25">
      <c r="B528" s="55"/>
      <c r="C528" s="61"/>
      <c r="D528" s="57" t="s">
        <v>281</v>
      </c>
      <c r="E528" s="57"/>
      <c r="F528" s="53" t="s">
        <v>282</v>
      </c>
      <c r="G528" s="289">
        <f t="shared" si="28"/>
        <v>0</v>
      </c>
      <c r="H528" s="12"/>
      <c r="I528" s="289"/>
      <c r="J528" s="12"/>
      <c r="K528" s="289"/>
      <c r="L528" s="12"/>
      <c r="M528" s="289"/>
      <c r="N528" s="12"/>
      <c r="O528" s="289"/>
      <c r="P528" s="12"/>
    </row>
    <row r="529" spans="2:16" hidden="1" outlineLevel="2" x14ac:dyDescent="0.25">
      <c r="B529" s="55"/>
      <c r="C529" s="61" t="s">
        <v>283</v>
      </c>
      <c r="D529" s="62"/>
      <c r="E529" s="62"/>
      <c r="F529" s="53" t="s">
        <v>284</v>
      </c>
      <c r="G529" s="289">
        <f t="shared" si="28"/>
        <v>0</v>
      </c>
      <c r="H529" s="12"/>
      <c r="I529" s="289">
        <f>SUM(I530:I532)</f>
        <v>0</v>
      </c>
      <c r="J529" s="12"/>
      <c r="K529" s="289">
        <f>SUM(K530:K532)</f>
        <v>0</v>
      </c>
      <c r="L529" s="12"/>
      <c r="M529" s="289">
        <f>SUM(M530:M532)</f>
        <v>0</v>
      </c>
      <c r="N529" s="12"/>
      <c r="O529" s="289">
        <f>SUM(O530:O532)</f>
        <v>0</v>
      </c>
      <c r="P529" s="12"/>
    </row>
    <row r="530" spans="2:16" hidden="1" outlineLevel="2" x14ac:dyDescent="0.25">
      <c r="B530" s="55"/>
      <c r="C530" s="61"/>
      <c r="D530" s="57" t="s">
        <v>285</v>
      </c>
      <c r="E530" s="57"/>
      <c r="F530" s="53" t="s">
        <v>286</v>
      </c>
      <c r="G530" s="289">
        <f t="shared" si="28"/>
        <v>0</v>
      </c>
      <c r="H530" s="12"/>
      <c r="I530" s="289"/>
      <c r="J530" s="12"/>
      <c r="K530" s="289"/>
      <c r="L530" s="12"/>
      <c r="M530" s="289"/>
      <c r="N530" s="12"/>
      <c r="O530" s="289"/>
      <c r="P530" s="12"/>
    </row>
    <row r="531" spans="2:16" hidden="1" outlineLevel="2" x14ac:dyDescent="0.25">
      <c r="B531" s="55"/>
      <c r="C531" s="61"/>
      <c r="D531" s="57" t="s">
        <v>287</v>
      </c>
      <c r="E531" s="57"/>
      <c r="F531" s="53" t="s">
        <v>288</v>
      </c>
      <c r="G531" s="289">
        <f t="shared" si="28"/>
        <v>0</v>
      </c>
      <c r="H531" s="12"/>
      <c r="I531" s="289"/>
      <c r="J531" s="12"/>
      <c r="K531" s="289"/>
      <c r="L531" s="12"/>
      <c r="M531" s="289"/>
      <c r="N531" s="12"/>
      <c r="O531" s="289"/>
      <c r="P531" s="12"/>
    </row>
    <row r="532" spans="2:16" hidden="1" outlineLevel="2" x14ac:dyDescent="0.25">
      <c r="B532" s="55"/>
      <c r="C532" s="61"/>
      <c r="D532" s="63" t="s">
        <v>289</v>
      </c>
      <c r="E532" s="63"/>
      <c r="F532" s="53" t="s">
        <v>290</v>
      </c>
      <c r="G532" s="289">
        <f t="shared" si="28"/>
        <v>0</v>
      </c>
      <c r="H532" s="12"/>
      <c r="I532" s="289"/>
      <c r="J532" s="12"/>
      <c r="K532" s="289"/>
      <c r="L532" s="12"/>
      <c r="M532" s="289"/>
      <c r="N532" s="12"/>
      <c r="O532" s="289"/>
      <c r="P532" s="12"/>
    </row>
    <row r="533" spans="2:16" hidden="1" outlineLevel="2" x14ac:dyDescent="0.25">
      <c r="B533" s="55"/>
      <c r="C533" s="61" t="s">
        <v>291</v>
      </c>
      <c r="D533" s="61"/>
      <c r="E533" s="61"/>
      <c r="F533" s="53" t="s">
        <v>292</v>
      </c>
      <c r="G533" s="289">
        <f t="shared" si="28"/>
        <v>0</v>
      </c>
      <c r="H533" s="12"/>
      <c r="I533" s="289"/>
      <c r="J533" s="12"/>
      <c r="K533" s="289"/>
      <c r="L533" s="12"/>
      <c r="M533" s="289"/>
      <c r="N533" s="12"/>
      <c r="O533" s="289"/>
      <c r="P533" s="12"/>
    </row>
    <row r="534" spans="2:16" hidden="1" outlineLevel="2" x14ac:dyDescent="0.25">
      <c r="B534" s="55"/>
      <c r="C534" s="61" t="s">
        <v>293</v>
      </c>
      <c r="D534" s="61"/>
      <c r="E534" s="61"/>
      <c r="F534" s="53" t="s">
        <v>294</v>
      </c>
      <c r="G534" s="289">
        <f t="shared" si="28"/>
        <v>0</v>
      </c>
      <c r="H534" s="12"/>
      <c r="I534" s="289">
        <f>I535</f>
        <v>0</v>
      </c>
      <c r="J534" s="12"/>
      <c r="K534" s="289">
        <f>K535</f>
        <v>0</v>
      </c>
      <c r="L534" s="12"/>
      <c r="M534" s="289">
        <f>M535</f>
        <v>0</v>
      </c>
      <c r="N534" s="12"/>
      <c r="O534" s="289">
        <f>O535</f>
        <v>0</v>
      </c>
      <c r="P534" s="12"/>
    </row>
    <row r="535" spans="2:16" hidden="1" outlineLevel="2" x14ac:dyDescent="0.25">
      <c r="B535" s="55"/>
      <c r="C535" s="61"/>
      <c r="D535" s="57" t="s">
        <v>295</v>
      </c>
      <c r="E535" s="57"/>
      <c r="F535" s="53" t="s">
        <v>296</v>
      </c>
      <c r="G535" s="289">
        <f t="shared" si="28"/>
        <v>0</v>
      </c>
      <c r="H535" s="12"/>
      <c r="I535" s="289"/>
      <c r="J535" s="12"/>
      <c r="K535" s="289"/>
      <c r="L535" s="12"/>
      <c r="M535" s="289"/>
      <c r="N535" s="12"/>
      <c r="O535" s="289"/>
      <c r="P535" s="12"/>
    </row>
    <row r="536" spans="2:16" hidden="1" outlineLevel="2" x14ac:dyDescent="0.25">
      <c r="B536" s="55"/>
      <c r="C536" s="61" t="s">
        <v>297</v>
      </c>
      <c r="D536" s="61"/>
      <c r="E536" s="61"/>
      <c r="F536" s="53" t="s">
        <v>298</v>
      </c>
      <c r="G536" s="289">
        <f t="shared" si="28"/>
        <v>0</v>
      </c>
      <c r="H536" s="12"/>
      <c r="I536" s="289">
        <f>SUM(I537:I538)</f>
        <v>0</v>
      </c>
      <c r="J536" s="12"/>
      <c r="K536" s="289">
        <f>SUM(K537:K538)</f>
        <v>0</v>
      </c>
      <c r="L536" s="12"/>
      <c r="M536" s="289">
        <f>SUM(M537:M538)</f>
        <v>0</v>
      </c>
      <c r="N536" s="12"/>
      <c r="O536" s="289">
        <f>SUM(O537:O538)</f>
        <v>0</v>
      </c>
      <c r="P536" s="12"/>
    </row>
    <row r="537" spans="2:16" hidden="1" outlineLevel="2" x14ac:dyDescent="0.25">
      <c r="B537" s="55"/>
      <c r="C537" s="61"/>
      <c r="D537" s="57" t="s">
        <v>299</v>
      </c>
      <c r="E537" s="57"/>
      <c r="F537" s="53" t="s">
        <v>300</v>
      </c>
      <c r="G537" s="289">
        <f t="shared" si="28"/>
        <v>0</v>
      </c>
      <c r="H537" s="12"/>
      <c r="I537" s="289"/>
      <c r="J537" s="12"/>
      <c r="K537" s="289"/>
      <c r="L537" s="12"/>
      <c r="M537" s="289"/>
      <c r="N537" s="12"/>
      <c r="O537" s="289"/>
      <c r="P537" s="12"/>
    </row>
    <row r="538" spans="2:16" hidden="1" outlineLevel="2" x14ac:dyDescent="0.25">
      <c r="B538" s="55"/>
      <c r="C538" s="61"/>
      <c r="D538" s="57" t="s">
        <v>301</v>
      </c>
      <c r="E538" s="57"/>
      <c r="F538" s="53" t="s">
        <v>302</v>
      </c>
      <c r="G538" s="289">
        <f t="shared" si="28"/>
        <v>0</v>
      </c>
      <c r="H538" s="12"/>
      <c r="I538" s="289"/>
      <c r="J538" s="12"/>
      <c r="K538" s="289"/>
      <c r="L538" s="12"/>
      <c r="M538" s="289"/>
      <c r="N538" s="12"/>
      <c r="O538" s="289"/>
      <c r="P538" s="12"/>
    </row>
    <row r="539" spans="2:16" hidden="1" outlineLevel="2" x14ac:dyDescent="0.25">
      <c r="B539" s="55"/>
      <c r="C539" s="19" t="s">
        <v>303</v>
      </c>
      <c r="D539" s="19"/>
      <c r="E539" s="19"/>
      <c r="F539" s="53" t="s">
        <v>304</v>
      </c>
      <c r="G539" s="289">
        <f t="shared" si="28"/>
        <v>0</v>
      </c>
      <c r="H539" s="12"/>
      <c r="I539" s="289"/>
      <c r="J539" s="12"/>
      <c r="K539" s="289"/>
      <c r="L539" s="12"/>
      <c r="M539" s="289"/>
      <c r="N539" s="12"/>
      <c r="O539" s="289"/>
      <c r="P539" s="12"/>
    </row>
    <row r="540" spans="2:16" ht="15.6" hidden="1" outlineLevel="1" collapsed="1" x14ac:dyDescent="0.3">
      <c r="B540" s="64" t="s">
        <v>305</v>
      </c>
      <c r="C540" s="63"/>
      <c r="D540" s="19"/>
      <c r="E540" s="19"/>
      <c r="F540" s="59" t="s">
        <v>306</v>
      </c>
      <c r="G540" s="289">
        <f t="shared" si="28"/>
        <v>0</v>
      </c>
      <c r="H540" s="12"/>
      <c r="I540" s="289">
        <f>SUM(I542,I545,I546)</f>
        <v>0</v>
      </c>
      <c r="J540" s="12"/>
      <c r="K540" s="289">
        <f>SUM(K542,K545,K546)</f>
        <v>0</v>
      </c>
      <c r="L540" s="12"/>
      <c r="M540" s="289">
        <f>SUM(M542,M545,M546)</f>
        <v>0</v>
      </c>
      <c r="N540" s="12"/>
      <c r="O540" s="289">
        <f>SUM(O542,O545,O546)</f>
        <v>0</v>
      </c>
      <c r="P540" s="12"/>
    </row>
    <row r="541" spans="2:16" hidden="1" outlineLevel="2" x14ac:dyDescent="0.25">
      <c r="B541" s="154" t="s">
        <v>254</v>
      </c>
      <c r="C541" s="35"/>
      <c r="D541" s="35"/>
      <c r="E541" s="35"/>
      <c r="F541" s="60"/>
      <c r="G541" s="289">
        <f t="shared" si="28"/>
        <v>0</v>
      </c>
      <c r="H541" s="12"/>
      <c r="I541" s="289"/>
      <c r="J541" s="12"/>
      <c r="K541" s="289"/>
      <c r="L541" s="12"/>
      <c r="M541" s="289"/>
      <c r="N541" s="12"/>
      <c r="O541" s="289"/>
      <c r="P541" s="12"/>
    </row>
    <row r="542" spans="2:16" ht="14.25" hidden="1" customHeight="1" outlineLevel="2" x14ac:dyDescent="0.25">
      <c r="B542" s="154"/>
      <c r="C542" s="29" t="s">
        <v>307</v>
      </c>
      <c r="D542" s="92"/>
      <c r="E542" s="70"/>
      <c r="F542" s="60" t="s">
        <v>308</v>
      </c>
      <c r="G542" s="289">
        <f t="shared" si="28"/>
        <v>0</v>
      </c>
      <c r="H542" s="12"/>
      <c r="I542" s="289">
        <f>SUM(I543:I544)</f>
        <v>0</v>
      </c>
      <c r="J542" s="12"/>
      <c r="K542" s="289">
        <f>SUM(K543:K544)</f>
        <v>0</v>
      </c>
      <c r="L542" s="12"/>
      <c r="M542" s="289">
        <f>SUM(M543:M544)</f>
        <v>0</v>
      </c>
      <c r="N542" s="12"/>
      <c r="O542" s="289">
        <f>SUM(O543:O544)</f>
        <v>0</v>
      </c>
      <c r="P542" s="12"/>
    </row>
    <row r="543" spans="2:16" hidden="1" outlineLevel="2" x14ac:dyDescent="0.25">
      <c r="B543" s="154"/>
      <c r="C543" s="35"/>
      <c r="D543" s="63" t="s">
        <v>309</v>
      </c>
      <c r="E543" s="63"/>
      <c r="F543" s="60" t="s">
        <v>310</v>
      </c>
      <c r="G543" s="289">
        <f t="shared" si="28"/>
        <v>0</v>
      </c>
      <c r="H543" s="12"/>
      <c r="I543" s="289"/>
      <c r="J543" s="12"/>
      <c r="K543" s="289"/>
      <c r="L543" s="12"/>
      <c r="M543" s="289"/>
      <c r="N543" s="12"/>
      <c r="O543" s="289"/>
      <c r="P543" s="12"/>
    </row>
    <row r="544" spans="2:16" hidden="1" outlineLevel="2" x14ac:dyDescent="0.25">
      <c r="B544" s="154"/>
      <c r="C544" s="35"/>
      <c r="D544" s="63" t="s">
        <v>311</v>
      </c>
      <c r="E544" s="63"/>
      <c r="F544" s="60" t="s">
        <v>312</v>
      </c>
      <c r="G544" s="289">
        <f t="shared" si="28"/>
        <v>0</v>
      </c>
      <c r="H544" s="12"/>
      <c r="I544" s="289"/>
      <c r="J544" s="12"/>
      <c r="K544" s="289"/>
      <c r="L544" s="12"/>
      <c r="M544" s="289"/>
      <c r="N544" s="12"/>
      <c r="O544" s="289"/>
      <c r="P544" s="12"/>
    </row>
    <row r="545" spans="2:16" hidden="1" outlineLevel="2" x14ac:dyDescent="0.25">
      <c r="B545" s="154"/>
      <c r="C545" s="52" t="s">
        <v>313</v>
      </c>
      <c r="D545" s="63"/>
      <c r="E545" s="63"/>
      <c r="F545" s="60" t="s">
        <v>314</v>
      </c>
      <c r="G545" s="289">
        <f t="shared" si="28"/>
        <v>0</v>
      </c>
      <c r="H545" s="12"/>
      <c r="I545" s="289"/>
      <c r="J545" s="12"/>
      <c r="K545" s="289"/>
      <c r="L545" s="12"/>
      <c r="M545" s="289"/>
      <c r="N545" s="12"/>
      <c r="O545" s="289"/>
      <c r="P545" s="12"/>
    </row>
    <row r="546" spans="2:16" hidden="1" outlineLevel="2" x14ac:dyDescent="0.25">
      <c r="B546" s="55"/>
      <c r="C546" s="61" t="s">
        <v>315</v>
      </c>
      <c r="D546" s="61"/>
      <c r="E546" s="61"/>
      <c r="F546" s="60" t="s">
        <v>316</v>
      </c>
      <c r="G546" s="289">
        <f t="shared" si="28"/>
        <v>0</v>
      </c>
      <c r="H546" s="12"/>
      <c r="I546" s="289">
        <f>I547</f>
        <v>0</v>
      </c>
      <c r="J546" s="12"/>
      <c r="K546" s="289">
        <f>K547</f>
        <v>0</v>
      </c>
      <c r="L546" s="12"/>
      <c r="M546" s="289">
        <f>M547</f>
        <v>0</v>
      </c>
      <c r="N546" s="12"/>
      <c r="O546" s="289">
        <f>O547</f>
        <v>0</v>
      </c>
      <c r="P546" s="12"/>
    </row>
    <row r="547" spans="2:16" hidden="1" outlineLevel="2" x14ac:dyDescent="0.25">
      <c r="B547" s="55"/>
      <c r="C547" s="61"/>
      <c r="D547" s="63" t="s">
        <v>317</v>
      </c>
      <c r="E547" s="63"/>
      <c r="F547" s="60" t="s">
        <v>318</v>
      </c>
      <c r="G547" s="289">
        <f t="shared" si="28"/>
        <v>0</v>
      </c>
      <c r="H547" s="12"/>
      <c r="I547" s="289"/>
      <c r="J547" s="12"/>
      <c r="K547" s="289"/>
      <c r="L547" s="12"/>
      <c r="M547" s="289"/>
      <c r="N547" s="12"/>
      <c r="O547" s="289"/>
      <c r="P547" s="12"/>
    </row>
    <row r="548" spans="2:16" ht="15.6" hidden="1" outlineLevel="1" collapsed="1" x14ac:dyDescent="0.3">
      <c r="B548" s="64" t="s">
        <v>319</v>
      </c>
      <c r="C548" s="57"/>
      <c r="D548" s="62"/>
      <c r="E548" s="62"/>
      <c r="F548" s="59" t="s">
        <v>320</v>
      </c>
      <c r="G548" s="289">
        <f t="shared" si="28"/>
        <v>0</v>
      </c>
      <c r="H548" s="12"/>
      <c r="I548" s="289">
        <f>SUM(I550,I562,I564)</f>
        <v>0</v>
      </c>
      <c r="J548" s="12"/>
      <c r="K548" s="289">
        <f>SUM(K550,K562,K564)</f>
        <v>0</v>
      </c>
      <c r="L548" s="12"/>
      <c r="M548" s="289">
        <f>SUM(M550,M562,M564)</f>
        <v>0</v>
      </c>
      <c r="N548" s="12"/>
      <c r="O548" s="289">
        <f>SUM(O550,O562,O564)</f>
        <v>0</v>
      </c>
      <c r="P548" s="12"/>
    </row>
    <row r="549" spans="2:16" hidden="1" outlineLevel="2" x14ac:dyDescent="0.25">
      <c r="B549" s="154" t="s">
        <v>254</v>
      </c>
      <c r="C549" s="35"/>
      <c r="D549" s="35"/>
      <c r="E549" s="35"/>
      <c r="F549" s="60"/>
      <c r="G549" s="289">
        <f t="shared" si="28"/>
        <v>0</v>
      </c>
      <c r="H549" s="12"/>
      <c r="I549" s="289"/>
      <c r="J549" s="12"/>
      <c r="K549" s="289"/>
      <c r="L549" s="12"/>
      <c r="M549" s="289"/>
      <c r="N549" s="12"/>
      <c r="O549" s="289"/>
      <c r="P549" s="12"/>
    </row>
    <row r="550" spans="2:16" ht="14.25" hidden="1" customHeight="1" outlineLevel="2" x14ac:dyDescent="0.25">
      <c r="B550" s="65"/>
      <c r="C550" s="29" t="s">
        <v>321</v>
      </c>
      <c r="D550" s="92"/>
      <c r="E550" s="70"/>
      <c r="F550" s="60" t="s">
        <v>322</v>
      </c>
      <c r="G550" s="289">
        <f t="shared" si="28"/>
        <v>0</v>
      </c>
      <c r="H550" s="12"/>
      <c r="I550" s="289">
        <f>SUM(I551:I561)</f>
        <v>0</v>
      </c>
      <c r="J550" s="12"/>
      <c r="K550" s="289">
        <f>SUM(K551:K561)</f>
        <v>0</v>
      </c>
      <c r="L550" s="12"/>
      <c r="M550" s="289">
        <f>SUM(M551:M561)</f>
        <v>0</v>
      </c>
      <c r="N550" s="12"/>
      <c r="O550" s="289">
        <f>SUM(O551:O561)</f>
        <v>0</v>
      </c>
      <c r="P550" s="12"/>
    </row>
    <row r="551" spans="2:16" hidden="1" outlineLevel="2" x14ac:dyDescent="0.25">
      <c r="B551" s="65"/>
      <c r="C551" s="61"/>
      <c r="D551" s="63" t="s">
        <v>323</v>
      </c>
      <c r="E551" s="63"/>
      <c r="F551" s="60" t="s">
        <v>324</v>
      </c>
      <c r="G551" s="289">
        <f t="shared" si="28"/>
        <v>0</v>
      </c>
      <c r="H551" s="12"/>
      <c r="I551" s="289"/>
      <c r="J551" s="12"/>
      <c r="K551" s="289"/>
      <c r="L551" s="12"/>
      <c r="M551" s="289"/>
      <c r="N551" s="12"/>
      <c r="O551" s="289"/>
      <c r="P551" s="12"/>
    </row>
    <row r="552" spans="2:16" hidden="1" outlineLevel="2" x14ac:dyDescent="0.25">
      <c r="B552" s="65"/>
      <c r="C552" s="61"/>
      <c r="D552" s="63" t="s">
        <v>325</v>
      </c>
      <c r="E552" s="63"/>
      <c r="F552" s="60" t="s">
        <v>326</v>
      </c>
      <c r="G552" s="289">
        <f t="shared" si="28"/>
        <v>0</v>
      </c>
      <c r="H552" s="12"/>
      <c r="I552" s="289"/>
      <c r="J552" s="12"/>
      <c r="K552" s="289"/>
      <c r="L552" s="12"/>
      <c r="M552" s="289"/>
      <c r="N552" s="12"/>
      <c r="O552" s="289"/>
      <c r="P552" s="12"/>
    </row>
    <row r="553" spans="2:16" hidden="1" outlineLevel="2" x14ac:dyDescent="0.25">
      <c r="B553" s="65"/>
      <c r="C553" s="61"/>
      <c r="D553" s="63" t="s">
        <v>327</v>
      </c>
      <c r="E553" s="63"/>
      <c r="F553" s="60" t="s">
        <v>328</v>
      </c>
      <c r="G553" s="289">
        <f t="shared" si="28"/>
        <v>0</v>
      </c>
      <c r="H553" s="12"/>
      <c r="I553" s="289"/>
      <c r="J553" s="12"/>
      <c r="K553" s="289"/>
      <c r="L553" s="12"/>
      <c r="M553" s="289"/>
      <c r="N553" s="12"/>
      <c r="O553" s="289"/>
      <c r="P553" s="12"/>
    </row>
    <row r="554" spans="2:16" hidden="1" outlineLevel="2" x14ac:dyDescent="0.25">
      <c r="B554" s="65"/>
      <c r="C554" s="61"/>
      <c r="D554" s="63" t="s">
        <v>329</v>
      </c>
      <c r="E554" s="63"/>
      <c r="F554" s="60" t="s">
        <v>330</v>
      </c>
      <c r="G554" s="289">
        <f t="shared" si="28"/>
        <v>0</v>
      </c>
      <c r="H554" s="12"/>
      <c r="I554" s="289"/>
      <c r="J554" s="12"/>
      <c r="K554" s="289"/>
      <c r="L554" s="12"/>
      <c r="M554" s="289"/>
      <c r="N554" s="12"/>
      <c r="O554" s="289"/>
      <c r="P554" s="12"/>
    </row>
    <row r="555" spans="2:16" hidden="1" outlineLevel="2" x14ac:dyDescent="0.25">
      <c r="B555" s="65"/>
      <c r="C555" s="61"/>
      <c r="D555" s="63" t="s">
        <v>331</v>
      </c>
      <c r="E555" s="63"/>
      <c r="F555" s="60" t="s">
        <v>332</v>
      </c>
      <c r="G555" s="289">
        <f t="shared" si="28"/>
        <v>0</v>
      </c>
      <c r="H555" s="12"/>
      <c r="I555" s="289"/>
      <c r="J555" s="12"/>
      <c r="K555" s="289"/>
      <c r="L555" s="12"/>
      <c r="M555" s="289"/>
      <c r="N555" s="12"/>
      <c r="O555" s="289"/>
      <c r="P555" s="12"/>
    </row>
    <row r="556" spans="2:16" hidden="1" outlineLevel="2" x14ac:dyDescent="0.25">
      <c r="B556" s="65"/>
      <c r="C556" s="61"/>
      <c r="D556" s="63" t="s">
        <v>333</v>
      </c>
      <c r="E556" s="63"/>
      <c r="F556" s="60" t="s">
        <v>334</v>
      </c>
      <c r="G556" s="289">
        <f t="shared" si="28"/>
        <v>0</v>
      </c>
      <c r="H556" s="12"/>
      <c r="I556" s="289"/>
      <c r="J556" s="12"/>
      <c r="K556" s="289"/>
      <c r="L556" s="12"/>
      <c r="M556" s="289"/>
      <c r="N556" s="12"/>
      <c r="O556" s="289"/>
      <c r="P556" s="12"/>
    </row>
    <row r="557" spans="2:16" hidden="1" outlineLevel="2" x14ac:dyDescent="0.25">
      <c r="B557" s="65"/>
      <c r="C557" s="61"/>
      <c r="D557" s="63" t="s">
        <v>335</v>
      </c>
      <c r="E557" s="63"/>
      <c r="F557" s="60" t="s">
        <v>336</v>
      </c>
      <c r="G557" s="289">
        <f t="shared" si="28"/>
        <v>0</v>
      </c>
      <c r="H557" s="12"/>
      <c r="I557" s="289"/>
      <c r="J557" s="12"/>
      <c r="K557" s="289"/>
      <c r="L557" s="12"/>
      <c r="M557" s="289"/>
      <c r="N557" s="12"/>
      <c r="O557" s="289"/>
      <c r="P557" s="12"/>
    </row>
    <row r="558" spans="2:16" hidden="1" outlineLevel="2" x14ac:dyDescent="0.25">
      <c r="B558" s="65"/>
      <c r="C558" s="61"/>
      <c r="D558" s="63" t="s">
        <v>337</v>
      </c>
      <c r="E558" s="63"/>
      <c r="F558" s="60" t="s">
        <v>338</v>
      </c>
      <c r="G558" s="289">
        <f t="shared" si="28"/>
        <v>0</v>
      </c>
      <c r="H558" s="12"/>
      <c r="I558" s="289"/>
      <c r="J558" s="12"/>
      <c r="K558" s="289"/>
      <c r="L558" s="12"/>
      <c r="M558" s="289"/>
      <c r="N558" s="12"/>
      <c r="O558" s="289"/>
      <c r="P558" s="12"/>
    </row>
    <row r="559" spans="2:16" hidden="1" outlineLevel="2" x14ac:dyDescent="0.25">
      <c r="B559" s="65"/>
      <c r="C559" s="61"/>
      <c r="D559" s="63" t="s">
        <v>339</v>
      </c>
      <c r="E559" s="63"/>
      <c r="F559" s="60" t="s">
        <v>340</v>
      </c>
      <c r="G559" s="289">
        <f t="shared" si="28"/>
        <v>0</v>
      </c>
      <c r="H559" s="12"/>
      <c r="I559" s="289"/>
      <c r="J559" s="12"/>
      <c r="K559" s="289"/>
      <c r="L559" s="12"/>
      <c r="M559" s="289"/>
      <c r="N559" s="12"/>
      <c r="O559" s="289"/>
      <c r="P559" s="12"/>
    </row>
    <row r="560" spans="2:16" hidden="1" outlineLevel="2" x14ac:dyDescent="0.25">
      <c r="B560" s="65"/>
      <c r="C560" s="61"/>
      <c r="D560" s="63" t="s">
        <v>341</v>
      </c>
      <c r="E560" s="63"/>
      <c r="F560" s="60" t="s">
        <v>342</v>
      </c>
      <c r="G560" s="289">
        <f t="shared" si="28"/>
        <v>0</v>
      </c>
      <c r="H560" s="12"/>
      <c r="I560" s="289"/>
      <c r="J560" s="12"/>
      <c r="K560" s="289"/>
      <c r="L560" s="12"/>
      <c r="M560" s="289"/>
      <c r="N560" s="12"/>
      <c r="O560" s="289"/>
      <c r="P560" s="12"/>
    </row>
    <row r="561" spans="2:16" hidden="1" outlineLevel="2" x14ac:dyDescent="0.25">
      <c r="B561" s="65"/>
      <c r="C561" s="61"/>
      <c r="D561" s="63" t="s">
        <v>343</v>
      </c>
      <c r="E561" s="63"/>
      <c r="F561" s="60" t="s">
        <v>344</v>
      </c>
      <c r="G561" s="289">
        <f t="shared" si="28"/>
        <v>0</v>
      </c>
      <c r="H561" s="12"/>
      <c r="I561" s="289"/>
      <c r="J561" s="12"/>
      <c r="K561" s="289"/>
      <c r="L561" s="12"/>
      <c r="M561" s="289"/>
      <c r="N561" s="12"/>
      <c r="O561" s="289"/>
      <c r="P561" s="12"/>
    </row>
    <row r="562" spans="2:16" hidden="1" outlineLevel="2" x14ac:dyDescent="0.25">
      <c r="B562" s="65"/>
      <c r="C562" s="61" t="s">
        <v>345</v>
      </c>
      <c r="D562" s="19"/>
      <c r="E562" s="19"/>
      <c r="F562" s="52" t="s">
        <v>346</v>
      </c>
      <c r="G562" s="289">
        <f t="shared" si="28"/>
        <v>0</v>
      </c>
      <c r="H562" s="12"/>
      <c r="I562" s="289">
        <f>I563</f>
        <v>0</v>
      </c>
      <c r="J562" s="12"/>
      <c r="K562" s="289">
        <f>K563</f>
        <v>0</v>
      </c>
      <c r="L562" s="12"/>
      <c r="M562" s="289">
        <f>M563</f>
        <v>0</v>
      </c>
      <c r="N562" s="12"/>
      <c r="O562" s="289">
        <f>O563</f>
        <v>0</v>
      </c>
      <c r="P562" s="12"/>
    </row>
    <row r="563" spans="2:16" hidden="1" outlineLevel="2" x14ac:dyDescent="0.25">
      <c r="B563" s="65"/>
      <c r="C563" s="61"/>
      <c r="D563" s="63" t="s">
        <v>347</v>
      </c>
      <c r="E563" s="63"/>
      <c r="F563" s="66" t="s">
        <v>348</v>
      </c>
      <c r="G563" s="289">
        <f t="shared" si="28"/>
        <v>0</v>
      </c>
      <c r="H563" s="12"/>
      <c r="I563" s="289"/>
      <c r="J563" s="12"/>
      <c r="K563" s="289"/>
      <c r="L563" s="12"/>
      <c r="M563" s="289"/>
      <c r="N563" s="12"/>
      <c r="O563" s="289"/>
      <c r="P563" s="12"/>
    </row>
    <row r="564" spans="2:16" hidden="1" outlineLevel="2" x14ac:dyDescent="0.25">
      <c r="B564" s="65"/>
      <c r="C564" s="61" t="s">
        <v>349</v>
      </c>
      <c r="D564" s="62"/>
      <c r="E564" s="62"/>
      <c r="F564" s="52" t="s">
        <v>350</v>
      </c>
      <c r="G564" s="289">
        <f t="shared" si="28"/>
        <v>0</v>
      </c>
      <c r="H564" s="12"/>
      <c r="I564" s="289"/>
      <c r="J564" s="12"/>
      <c r="K564" s="289"/>
      <c r="L564" s="12"/>
      <c r="M564" s="289"/>
      <c r="N564" s="12"/>
      <c r="O564" s="289"/>
      <c r="P564" s="12"/>
    </row>
    <row r="565" spans="2:16" ht="15.75" customHeight="1" outlineLevel="1" x14ac:dyDescent="0.25">
      <c r="B565" s="139" t="s">
        <v>351</v>
      </c>
      <c r="C565" s="139"/>
      <c r="D565" s="135"/>
      <c r="E565" s="95"/>
      <c r="F565" s="52" t="s">
        <v>352</v>
      </c>
      <c r="G565" s="289" t="e">
        <f t="shared" si="28"/>
        <v>#REF!</v>
      </c>
      <c r="H565" s="12"/>
      <c r="I565" s="289">
        <f>SUM(I567:I568,I570,I571,I572)</f>
        <v>28</v>
      </c>
      <c r="J565" s="12"/>
      <c r="K565" s="289" t="e">
        <f>SUM(K567:K568,K570,K571,K572)</f>
        <v>#REF!</v>
      </c>
      <c r="L565" s="12"/>
      <c r="M565" s="289" t="e">
        <f>SUM(M567:M568,M570,M571,M572)</f>
        <v>#REF!</v>
      </c>
      <c r="N565" s="12"/>
      <c r="O565" s="289">
        <f>SUM(O567:O568,O570,O571,O572)</f>
        <v>0</v>
      </c>
      <c r="P565" s="12"/>
    </row>
    <row r="566" spans="2:16" hidden="1" outlineLevel="2" x14ac:dyDescent="0.25">
      <c r="B566" s="154" t="s">
        <v>254</v>
      </c>
      <c r="C566" s="35"/>
      <c r="D566" s="35"/>
      <c r="E566" s="35"/>
      <c r="F566" s="52"/>
      <c r="G566" s="289">
        <f t="shared" si="28"/>
        <v>0</v>
      </c>
      <c r="H566" s="12"/>
      <c r="I566" s="289"/>
      <c r="J566" s="12"/>
      <c r="K566" s="289"/>
      <c r="L566" s="12"/>
      <c r="M566" s="289"/>
      <c r="N566" s="12"/>
      <c r="O566" s="289"/>
      <c r="P566" s="12"/>
    </row>
    <row r="567" spans="2:16" hidden="1" outlineLevel="2" x14ac:dyDescent="0.25">
      <c r="B567" s="55"/>
      <c r="C567" s="61" t="s">
        <v>353</v>
      </c>
      <c r="D567" s="61"/>
      <c r="E567" s="61"/>
      <c r="F567" s="52" t="s">
        <v>354</v>
      </c>
      <c r="G567" s="289">
        <f t="shared" si="28"/>
        <v>0</v>
      </c>
      <c r="H567" s="12"/>
      <c r="I567" s="289"/>
      <c r="J567" s="12"/>
      <c r="K567" s="289"/>
      <c r="L567" s="12"/>
      <c r="M567" s="289"/>
      <c r="N567" s="12"/>
      <c r="O567" s="289"/>
      <c r="P567" s="12"/>
    </row>
    <row r="568" spans="2:16" hidden="1" outlineLevel="2" x14ac:dyDescent="0.25">
      <c r="B568" s="55"/>
      <c r="C568" s="19" t="s">
        <v>361</v>
      </c>
      <c r="D568" s="61"/>
      <c r="E568" s="61"/>
      <c r="F568" s="52" t="s">
        <v>362</v>
      </c>
      <c r="G568" s="289">
        <f t="shared" si="28"/>
        <v>0</v>
      </c>
      <c r="H568" s="12"/>
      <c r="I568" s="289">
        <f>I569</f>
        <v>0</v>
      </c>
      <c r="J568" s="12"/>
      <c r="K568" s="289">
        <f>K569</f>
        <v>0</v>
      </c>
      <c r="L568" s="12"/>
      <c r="M568" s="289">
        <f>M569</f>
        <v>0</v>
      </c>
      <c r="N568" s="12"/>
      <c r="O568" s="289">
        <f>O569</f>
        <v>0</v>
      </c>
      <c r="P568" s="12"/>
    </row>
    <row r="569" spans="2:16" hidden="1" outlineLevel="2" x14ac:dyDescent="0.25">
      <c r="B569" s="55"/>
      <c r="C569" s="19"/>
      <c r="D569" s="61" t="s">
        <v>363</v>
      </c>
      <c r="E569" s="61"/>
      <c r="F569" s="52" t="s">
        <v>364</v>
      </c>
      <c r="G569" s="289">
        <f t="shared" si="28"/>
        <v>0</v>
      </c>
      <c r="H569" s="12"/>
      <c r="I569" s="289"/>
      <c r="J569" s="12"/>
      <c r="K569" s="289"/>
      <c r="L569" s="12"/>
      <c r="M569" s="289"/>
      <c r="N569" s="12"/>
      <c r="O569" s="289"/>
      <c r="P569" s="12"/>
    </row>
    <row r="570" spans="2:16" hidden="1" outlineLevel="2" x14ac:dyDescent="0.25">
      <c r="B570" s="55"/>
      <c r="C570" s="19" t="s">
        <v>365</v>
      </c>
      <c r="D570" s="61"/>
      <c r="E570" s="61"/>
      <c r="F570" s="52" t="s">
        <v>366</v>
      </c>
      <c r="G570" s="289">
        <f t="shared" si="28"/>
        <v>0</v>
      </c>
      <c r="H570" s="12"/>
      <c r="I570" s="289"/>
      <c r="J570" s="12"/>
      <c r="K570" s="289"/>
      <c r="L570" s="12"/>
      <c r="M570" s="289"/>
      <c r="N570" s="12"/>
      <c r="O570" s="289"/>
      <c r="P570" s="12"/>
    </row>
    <row r="571" spans="2:16" outlineLevel="2" x14ac:dyDescent="0.25">
      <c r="B571" s="340"/>
      <c r="C571" s="335" t="s">
        <v>367</v>
      </c>
      <c r="D571" s="332"/>
      <c r="E571" s="332"/>
      <c r="F571" s="329" t="s">
        <v>368</v>
      </c>
      <c r="G571" s="330" t="e">
        <f>SUM(I571,K571,M571,O571)</f>
        <v>#REF!</v>
      </c>
      <c r="H571" s="12"/>
      <c r="I571" s="330">
        <f>'initialDetaliere Chelt mii lei '!G260</f>
        <v>28</v>
      </c>
      <c r="J571" s="12"/>
      <c r="K571" s="330" t="e">
        <f>'initialDetaliere Chelt mii lei '!H260</f>
        <v>#REF!</v>
      </c>
      <c r="L571" s="331"/>
      <c r="M571" s="330" t="e">
        <f>'initialDetaliere Chelt mii lei '!I260</f>
        <v>#REF!</v>
      </c>
      <c r="N571" s="331"/>
      <c r="O571" s="330">
        <f>'initialDetaliere Chelt mii lei '!J260</f>
        <v>0</v>
      </c>
      <c r="P571" s="12"/>
    </row>
    <row r="572" spans="2:16" hidden="1" outlineLevel="2" x14ac:dyDescent="0.25">
      <c r="B572" s="55"/>
      <c r="C572" s="29" t="s">
        <v>369</v>
      </c>
      <c r="D572" s="92"/>
      <c r="E572" s="29"/>
      <c r="F572" s="52" t="s">
        <v>370</v>
      </c>
      <c r="G572" s="289">
        <f t="shared" si="28"/>
        <v>0</v>
      </c>
      <c r="H572" s="12"/>
      <c r="I572" s="289">
        <f>I573</f>
        <v>0</v>
      </c>
      <c r="J572" s="12"/>
      <c r="K572" s="289">
        <f>K573</f>
        <v>0</v>
      </c>
      <c r="L572" s="12"/>
      <c r="M572" s="289">
        <f>M573</f>
        <v>0</v>
      </c>
      <c r="N572" s="12"/>
      <c r="O572" s="289">
        <f>O573</f>
        <v>0</v>
      </c>
      <c r="P572" s="12"/>
    </row>
    <row r="573" spans="2:16" hidden="1" outlineLevel="2" x14ac:dyDescent="0.25">
      <c r="B573" s="67"/>
      <c r="C573" s="68"/>
      <c r="D573" s="77" t="s">
        <v>371</v>
      </c>
      <c r="E573" s="77"/>
      <c r="F573" s="39" t="s">
        <v>372</v>
      </c>
      <c r="G573" s="53">
        <f t="shared" si="28"/>
        <v>0</v>
      </c>
      <c r="H573" s="26"/>
      <c r="I573" s="289"/>
      <c r="J573" s="26"/>
      <c r="K573" s="289"/>
      <c r="L573" s="26"/>
      <c r="M573" s="289"/>
      <c r="N573" s="26"/>
      <c r="O573" s="289"/>
      <c r="P573" s="26"/>
    </row>
    <row r="574" spans="2:16" ht="15.75" hidden="1" customHeight="1" collapsed="1" x14ac:dyDescent="0.25">
      <c r="B574" s="1488" t="s">
        <v>373</v>
      </c>
      <c r="C574" s="1489"/>
      <c r="D574" s="1489"/>
      <c r="E574" s="1490"/>
      <c r="F574" s="52"/>
      <c r="G574" s="289">
        <f t="shared" si="28"/>
        <v>0</v>
      </c>
      <c r="H574" s="58"/>
      <c r="I574" s="289">
        <f>SUM(I575,I582)</f>
        <v>0</v>
      </c>
      <c r="J574" s="58"/>
      <c r="K574" s="289">
        <f>SUM(K575,K582)</f>
        <v>0</v>
      </c>
      <c r="L574" s="58"/>
      <c r="M574" s="289">
        <f>SUM(M575,M582)</f>
        <v>0</v>
      </c>
      <c r="N574" s="58"/>
      <c r="O574" s="289">
        <f>SUM(O575,O582)</f>
        <v>0</v>
      </c>
      <c r="P574" s="58"/>
    </row>
    <row r="575" spans="2:16" ht="15.75" hidden="1" customHeight="1" outlineLevel="1" x14ac:dyDescent="0.25">
      <c r="B575" s="139" t="s">
        <v>374</v>
      </c>
      <c r="C575" s="139"/>
      <c r="D575" s="135"/>
      <c r="E575" s="95"/>
      <c r="F575" s="52" t="s">
        <v>375</v>
      </c>
      <c r="G575" s="289">
        <f t="shared" si="28"/>
        <v>0</v>
      </c>
      <c r="H575" s="12"/>
      <c r="I575" s="289">
        <f>SUM(I577,I580,I581)</f>
        <v>0</v>
      </c>
      <c r="J575" s="12"/>
      <c r="K575" s="289">
        <f>SUM(K577,K580,K581)</f>
        <v>0</v>
      </c>
      <c r="L575" s="12"/>
      <c r="M575" s="289">
        <f>SUM(M577,M580,M581)</f>
        <v>0</v>
      </c>
      <c r="N575" s="12"/>
      <c r="O575" s="289">
        <f>SUM(O577,O580,O581)</f>
        <v>0</v>
      </c>
      <c r="P575" s="12"/>
    </row>
    <row r="576" spans="2:16" hidden="1" outlineLevel="2" x14ac:dyDescent="0.25">
      <c r="B576" s="154" t="s">
        <v>254</v>
      </c>
      <c r="C576" s="35"/>
      <c r="D576" s="35"/>
      <c r="E576" s="35"/>
      <c r="F576" s="52"/>
      <c r="G576" s="289">
        <f t="shared" si="28"/>
        <v>0</v>
      </c>
      <c r="H576" s="12"/>
      <c r="I576" s="289"/>
      <c r="J576" s="12"/>
      <c r="K576" s="289"/>
      <c r="L576" s="12"/>
      <c r="M576" s="289"/>
      <c r="N576" s="12"/>
      <c r="O576" s="289"/>
      <c r="P576" s="12"/>
    </row>
    <row r="577" spans="2:16" hidden="1" outlineLevel="2" x14ac:dyDescent="0.25">
      <c r="B577" s="65"/>
      <c r="C577" s="61" t="s">
        <v>376</v>
      </c>
      <c r="D577" s="62"/>
      <c r="E577" s="62"/>
      <c r="F577" s="52" t="s">
        <v>377</v>
      </c>
      <c r="G577" s="289">
        <f t="shared" si="28"/>
        <v>0</v>
      </c>
      <c r="H577" s="12"/>
      <c r="I577" s="289">
        <f>SUM(I578:I579)</f>
        <v>0</v>
      </c>
      <c r="J577" s="12"/>
      <c r="K577" s="289">
        <f>SUM(K578:K579)</f>
        <v>0</v>
      </c>
      <c r="L577" s="12"/>
      <c r="M577" s="289">
        <f>SUM(M578:M579)</f>
        <v>0</v>
      </c>
      <c r="N577" s="12"/>
      <c r="O577" s="289">
        <f>SUM(O578:O579)</f>
        <v>0</v>
      </c>
      <c r="P577" s="12"/>
    </row>
    <row r="578" spans="2:16" hidden="1" outlineLevel="2" x14ac:dyDescent="0.25">
      <c r="B578" s="65"/>
      <c r="C578" s="61"/>
      <c r="D578" s="63" t="s">
        <v>378</v>
      </c>
      <c r="E578" s="63"/>
      <c r="F578" s="52" t="s">
        <v>379</v>
      </c>
      <c r="G578" s="289">
        <f t="shared" si="28"/>
        <v>0</v>
      </c>
      <c r="H578" s="12"/>
      <c r="I578" s="289"/>
      <c r="J578" s="12"/>
      <c r="K578" s="289"/>
      <c r="L578" s="12"/>
      <c r="M578" s="289"/>
      <c r="N578" s="12"/>
      <c r="O578" s="289"/>
      <c r="P578" s="12"/>
    </row>
    <row r="579" spans="2:16" hidden="1" outlineLevel="2" x14ac:dyDescent="0.25">
      <c r="B579" s="65"/>
      <c r="C579" s="61"/>
      <c r="D579" s="63" t="s">
        <v>380</v>
      </c>
      <c r="E579" s="63"/>
      <c r="F579" s="52" t="s">
        <v>381</v>
      </c>
      <c r="G579" s="289">
        <f t="shared" si="28"/>
        <v>0</v>
      </c>
      <c r="H579" s="12"/>
      <c r="I579" s="289"/>
      <c r="J579" s="12"/>
      <c r="K579" s="289"/>
      <c r="L579" s="12"/>
      <c r="M579" s="289"/>
      <c r="N579" s="12"/>
      <c r="O579" s="289"/>
      <c r="P579" s="12"/>
    </row>
    <row r="580" spans="2:16" hidden="1" outlineLevel="2" x14ac:dyDescent="0.25">
      <c r="B580" s="65"/>
      <c r="C580" s="61" t="s">
        <v>382</v>
      </c>
      <c r="D580" s="57"/>
      <c r="E580" s="57"/>
      <c r="F580" s="52" t="s">
        <v>383</v>
      </c>
      <c r="G580" s="289">
        <f t="shared" si="28"/>
        <v>0</v>
      </c>
      <c r="H580" s="12"/>
      <c r="I580" s="289"/>
      <c r="J580" s="12"/>
      <c r="K580" s="289"/>
      <c r="L580" s="12"/>
      <c r="M580" s="289"/>
      <c r="N580" s="12"/>
      <c r="O580" s="289"/>
      <c r="P580" s="12"/>
    </row>
    <row r="581" spans="2:16" ht="14.25" hidden="1" customHeight="1" outlineLevel="2" x14ac:dyDescent="0.25">
      <c r="B581" s="65"/>
      <c r="C581" s="29" t="s">
        <v>384</v>
      </c>
      <c r="D581" s="92"/>
      <c r="E581" s="70"/>
      <c r="F581" s="52" t="s">
        <v>385</v>
      </c>
      <c r="G581" s="289">
        <f t="shared" si="28"/>
        <v>0</v>
      </c>
      <c r="H581" s="12"/>
      <c r="I581" s="289"/>
      <c r="J581" s="12"/>
      <c r="K581" s="289"/>
      <c r="L581" s="12"/>
      <c r="M581" s="289"/>
      <c r="N581" s="12"/>
      <c r="O581" s="289"/>
      <c r="P581" s="12"/>
    </row>
    <row r="582" spans="2:16" hidden="1" outlineLevel="1" collapsed="1" x14ac:dyDescent="0.25">
      <c r="B582" s="18" t="s">
        <v>386</v>
      </c>
      <c r="C582" s="61"/>
      <c r="D582" s="62"/>
      <c r="E582" s="62"/>
      <c r="F582" s="52" t="s">
        <v>387</v>
      </c>
      <c r="G582" s="289">
        <f t="shared" si="28"/>
        <v>0</v>
      </c>
      <c r="H582" s="12"/>
      <c r="I582" s="289">
        <f>SUM(I584:I586)</f>
        <v>0</v>
      </c>
      <c r="J582" s="12"/>
      <c r="K582" s="289">
        <f>SUM(K584:K586)</f>
        <v>0</v>
      </c>
      <c r="L582" s="12"/>
      <c r="M582" s="289">
        <f>SUM(M584:M586)</f>
        <v>0</v>
      </c>
      <c r="N582" s="12"/>
      <c r="O582" s="289">
        <f>SUM(O584:O586)</f>
        <v>0</v>
      </c>
      <c r="P582" s="12"/>
    </row>
    <row r="583" spans="2:16" hidden="1" outlineLevel="1" x14ac:dyDescent="0.25">
      <c r="B583" s="154" t="s">
        <v>254</v>
      </c>
      <c r="C583" s="35"/>
      <c r="D583" s="35"/>
      <c r="E583" s="35"/>
      <c r="F583" s="52"/>
      <c r="G583" s="289">
        <f t="shared" si="28"/>
        <v>0</v>
      </c>
      <c r="H583" s="12"/>
      <c r="I583" s="289"/>
      <c r="J583" s="12"/>
      <c r="K583" s="289"/>
      <c r="L583" s="12"/>
      <c r="M583" s="289"/>
      <c r="N583" s="12"/>
      <c r="O583" s="289"/>
      <c r="P583" s="12"/>
    </row>
    <row r="584" spans="2:16" hidden="1" outlineLevel="1" x14ac:dyDescent="0.25">
      <c r="B584" s="65"/>
      <c r="C584" s="61" t="s">
        <v>388</v>
      </c>
      <c r="D584" s="62"/>
      <c r="E584" s="62"/>
      <c r="F584" s="52" t="s">
        <v>389</v>
      </c>
      <c r="G584" s="289">
        <f t="shared" si="28"/>
        <v>0</v>
      </c>
      <c r="H584" s="12"/>
      <c r="I584" s="289"/>
      <c r="J584" s="12"/>
      <c r="K584" s="289"/>
      <c r="L584" s="12"/>
      <c r="M584" s="289"/>
      <c r="N584" s="12"/>
      <c r="O584" s="289"/>
      <c r="P584" s="12"/>
    </row>
    <row r="585" spans="2:16" hidden="1" outlineLevel="1" x14ac:dyDescent="0.25">
      <c r="B585" s="65"/>
      <c r="C585" s="61" t="s">
        <v>390</v>
      </c>
      <c r="D585" s="62"/>
      <c r="E585" s="62"/>
      <c r="F585" s="52" t="s">
        <v>391</v>
      </c>
      <c r="G585" s="289">
        <f t="shared" si="28"/>
        <v>0</v>
      </c>
      <c r="H585" s="12"/>
      <c r="I585" s="289"/>
      <c r="J585" s="12"/>
      <c r="K585" s="289"/>
      <c r="L585" s="12"/>
      <c r="M585" s="289"/>
      <c r="N585" s="12"/>
      <c r="O585" s="289"/>
      <c r="P585" s="12"/>
    </row>
    <row r="586" spans="2:16" hidden="1" outlineLevel="1" x14ac:dyDescent="0.25">
      <c r="B586" s="65"/>
      <c r="C586" s="61" t="s">
        <v>392</v>
      </c>
      <c r="D586" s="62"/>
      <c r="E586" s="62"/>
      <c r="F586" s="52" t="s">
        <v>393</v>
      </c>
      <c r="G586" s="289">
        <f t="shared" si="28"/>
        <v>0</v>
      </c>
      <c r="H586" s="12"/>
      <c r="I586" s="289">
        <f>SUM(I587:I588)</f>
        <v>0</v>
      </c>
      <c r="J586" s="12"/>
      <c r="K586" s="289">
        <f>SUM(K587:K588)</f>
        <v>0</v>
      </c>
      <c r="L586" s="12"/>
      <c r="M586" s="289">
        <f>SUM(M587:M588)</f>
        <v>0</v>
      </c>
      <c r="N586" s="12"/>
      <c r="O586" s="289">
        <f>SUM(O587:O588)</f>
        <v>0</v>
      </c>
      <c r="P586" s="12"/>
    </row>
    <row r="587" spans="2:16" hidden="1" outlineLevel="1" x14ac:dyDescent="0.25">
      <c r="B587" s="65"/>
      <c r="C587" s="61"/>
      <c r="D587" s="61" t="s">
        <v>394</v>
      </c>
      <c r="E587" s="61"/>
      <c r="F587" s="52" t="s">
        <v>395</v>
      </c>
      <c r="G587" s="289">
        <f t="shared" si="28"/>
        <v>0</v>
      </c>
      <c r="H587" s="12"/>
      <c r="I587" s="289"/>
      <c r="J587" s="12"/>
      <c r="K587" s="289"/>
      <c r="L587" s="12"/>
      <c r="M587" s="289"/>
      <c r="N587" s="12"/>
      <c r="O587" s="289"/>
      <c r="P587" s="12"/>
    </row>
    <row r="588" spans="2:16" hidden="1" outlineLevel="1" x14ac:dyDescent="0.25">
      <c r="B588" s="65"/>
      <c r="C588" s="61"/>
      <c r="D588" s="61" t="s">
        <v>396</v>
      </c>
      <c r="E588" s="61"/>
      <c r="F588" s="52" t="s">
        <v>397</v>
      </c>
      <c r="G588" s="289">
        <f t="shared" si="28"/>
        <v>0</v>
      </c>
      <c r="H588" s="12"/>
      <c r="I588" s="289"/>
      <c r="J588" s="12"/>
      <c r="K588" s="289"/>
      <c r="L588" s="12"/>
      <c r="M588" s="289"/>
      <c r="N588" s="12"/>
      <c r="O588" s="289"/>
      <c r="P588" s="12"/>
    </row>
    <row r="589" spans="2:16" ht="15.75" hidden="1" customHeight="1" collapsed="1" x14ac:dyDescent="0.25">
      <c r="B589" s="139" t="s">
        <v>398</v>
      </c>
      <c r="C589" s="139"/>
      <c r="D589" s="135"/>
      <c r="E589" s="95"/>
      <c r="F589" s="34" t="s">
        <v>399</v>
      </c>
      <c r="G589" s="289">
        <f t="shared" si="28"/>
        <v>0</v>
      </c>
      <c r="H589" s="58"/>
      <c r="I589" s="289">
        <f>SUM(I590,I594,I601,I604)</f>
        <v>0</v>
      </c>
      <c r="J589" s="58"/>
      <c r="K589" s="289">
        <f>SUM(K590,K594,K601,K604)</f>
        <v>0</v>
      </c>
      <c r="L589" s="58"/>
      <c r="M589" s="289">
        <f>SUM(M590,M594,M601,M604)</f>
        <v>0</v>
      </c>
      <c r="N589" s="58"/>
      <c r="O589" s="289">
        <f>SUM(O590,O594,O601,O604)</f>
        <v>0</v>
      </c>
      <c r="P589" s="58"/>
    </row>
    <row r="590" spans="2:16" ht="15.6" hidden="1" outlineLevel="1" x14ac:dyDescent="0.3">
      <c r="B590" s="64" t="s">
        <v>400</v>
      </c>
      <c r="C590" s="61"/>
      <c r="D590" s="19"/>
      <c r="E590" s="19"/>
      <c r="F590" s="34" t="s">
        <v>401</v>
      </c>
      <c r="G590" s="289">
        <f t="shared" si="28"/>
        <v>0</v>
      </c>
      <c r="H590" s="12"/>
      <c r="I590" s="289"/>
      <c r="J590" s="12"/>
      <c r="K590" s="289"/>
      <c r="L590" s="12"/>
      <c r="M590" s="289"/>
      <c r="N590" s="12"/>
      <c r="O590" s="289"/>
      <c r="P590" s="12"/>
    </row>
    <row r="591" spans="2:16" hidden="1" outlineLevel="2" x14ac:dyDescent="0.25">
      <c r="B591" s="154" t="s">
        <v>254</v>
      </c>
      <c r="C591" s="35"/>
      <c r="D591" s="35"/>
      <c r="E591" s="35"/>
      <c r="F591" s="34"/>
      <c r="G591" s="289">
        <f t="shared" ref="G591:G606" si="29">SUM(I591,K591,M591,O591)</f>
        <v>0</v>
      </c>
      <c r="H591" s="12"/>
      <c r="I591" s="289"/>
      <c r="J591" s="12"/>
      <c r="K591" s="289"/>
      <c r="L591" s="12"/>
      <c r="M591" s="289"/>
      <c r="N591" s="12"/>
      <c r="O591" s="289"/>
      <c r="P591" s="12"/>
    </row>
    <row r="592" spans="2:16" hidden="1" outlineLevel="2" x14ac:dyDescent="0.25">
      <c r="B592" s="65"/>
      <c r="C592" s="61" t="s">
        <v>402</v>
      </c>
      <c r="D592" s="19"/>
      <c r="E592" s="19"/>
      <c r="F592" s="34" t="s">
        <v>403</v>
      </c>
      <c r="G592" s="289">
        <f t="shared" si="29"/>
        <v>0</v>
      </c>
      <c r="H592" s="12"/>
      <c r="I592" s="289">
        <f>I593</f>
        <v>0</v>
      </c>
      <c r="J592" s="12"/>
      <c r="K592" s="289">
        <f>K593</f>
        <v>0</v>
      </c>
      <c r="L592" s="12"/>
      <c r="M592" s="289">
        <f>M593</f>
        <v>0</v>
      </c>
      <c r="N592" s="12"/>
      <c r="O592" s="289">
        <f>O593</f>
        <v>0</v>
      </c>
      <c r="P592" s="12"/>
    </row>
    <row r="593" spans="2:16" hidden="1" outlineLevel="2" x14ac:dyDescent="0.25">
      <c r="B593" s="65"/>
      <c r="C593" s="61"/>
      <c r="D593" s="63" t="s">
        <v>404</v>
      </c>
      <c r="E593" s="63"/>
      <c r="F593" s="34" t="s">
        <v>405</v>
      </c>
      <c r="G593" s="289">
        <f t="shared" si="29"/>
        <v>0</v>
      </c>
      <c r="H593" s="12"/>
      <c r="I593" s="289"/>
      <c r="J593" s="12"/>
      <c r="K593" s="289"/>
      <c r="L593" s="12"/>
      <c r="M593" s="289"/>
      <c r="N593" s="12"/>
      <c r="O593" s="289"/>
      <c r="P593" s="12"/>
    </row>
    <row r="594" spans="2:16" ht="15.75" hidden="1" customHeight="1" outlineLevel="1" x14ac:dyDescent="0.25">
      <c r="B594" s="139" t="s">
        <v>406</v>
      </c>
      <c r="C594" s="139"/>
      <c r="D594" s="135"/>
      <c r="E594" s="95"/>
      <c r="F594" s="34" t="s">
        <v>407</v>
      </c>
      <c r="G594" s="289">
        <f t="shared" si="29"/>
        <v>0</v>
      </c>
      <c r="H594" s="12"/>
      <c r="I594" s="289">
        <f>SUM(I596,I599,I600)</f>
        <v>0</v>
      </c>
      <c r="J594" s="12"/>
      <c r="K594" s="289">
        <f>SUM(K596,K599,K600)</f>
        <v>0</v>
      </c>
      <c r="L594" s="12"/>
      <c r="M594" s="289">
        <f>SUM(M596,M599,M600)</f>
        <v>0</v>
      </c>
      <c r="N594" s="12"/>
      <c r="O594" s="289">
        <f>SUM(O596,O599,O600)</f>
        <v>0</v>
      </c>
      <c r="P594" s="12"/>
    </row>
    <row r="595" spans="2:16" hidden="1" outlineLevel="2" x14ac:dyDescent="0.25">
      <c r="B595" s="154" t="s">
        <v>254</v>
      </c>
      <c r="C595" s="35"/>
      <c r="D595" s="35"/>
      <c r="E595" s="35"/>
      <c r="F595" s="34"/>
      <c r="G595" s="289">
        <f t="shared" si="29"/>
        <v>0</v>
      </c>
      <c r="H595" s="12"/>
      <c r="I595" s="289"/>
      <c r="J595" s="12"/>
      <c r="K595" s="289"/>
      <c r="L595" s="12"/>
      <c r="M595" s="289"/>
      <c r="N595" s="12"/>
      <c r="O595" s="289"/>
      <c r="P595" s="12"/>
    </row>
    <row r="596" spans="2:16" hidden="1" outlineLevel="2" x14ac:dyDescent="0.25">
      <c r="B596" s="154"/>
      <c r="C596" s="52" t="s">
        <v>408</v>
      </c>
      <c r="D596" s="35"/>
      <c r="E596" s="35"/>
      <c r="F596" s="34" t="s">
        <v>409</v>
      </c>
      <c r="G596" s="289">
        <f t="shared" si="29"/>
        <v>0</v>
      </c>
      <c r="H596" s="12"/>
      <c r="I596" s="289">
        <f>SUM(I597:I598)</f>
        <v>0</v>
      </c>
      <c r="J596" s="12"/>
      <c r="K596" s="289">
        <f>SUM(K597:K598)</f>
        <v>0</v>
      </c>
      <c r="L596" s="12"/>
      <c r="M596" s="289">
        <f>SUM(M597:M598)</f>
        <v>0</v>
      </c>
      <c r="N596" s="12"/>
      <c r="O596" s="289">
        <f>SUM(O597:O598)</f>
        <v>0</v>
      </c>
      <c r="P596" s="12"/>
    </row>
    <row r="597" spans="2:16" hidden="1" outlineLevel="2" x14ac:dyDescent="0.25">
      <c r="B597" s="154"/>
      <c r="C597" s="35"/>
      <c r="D597" s="52" t="s">
        <v>410</v>
      </c>
      <c r="E597" s="52"/>
      <c r="F597" s="34" t="s">
        <v>411</v>
      </c>
      <c r="G597" s="289">
        <f t="shared" si="29"/>
        <v>0</v>
      </c>
      <c r="H597" s="12"/>
      <c r="I597" s="289"/>
      <c r="J597" s="12"/>
      <c r="K597" s="289"/>
      <c r="L597" s="12"/>
      <c r="M597" s="289"/>
      <c r="N597" s="12"/>
      <c r="O597" s="289"/>
      <c r="P597" s="12"/>
    </row>
    <row r="598" spans="2:16" hidden="1" outlineLevel="2" x14ac:dyDescent="0.25">
      <c r="B598" s="65"/>
      <c r="C598" s="19"/>
      <c r="D598" s="19" t="s">
        <v>412</v>
      </c>
      <c r="E598" s="19"/>
      <c r="F598" s="34" t="s">
        <v>413</v>
      </c>
      <c r="G598" s="289">
        <f t="shared" si="29"/>
        <v>0</v>
      </c>
      <c r="H598" s="12"/>
      <c r="I598" s="289"/>
      <c r="J598" s="12"/>
      <c r="K598" s="289"/>
      <c r="L598" s="12"/>
      <c r="M598" s="289"/>
      <c r="N598" s="12"/>
      <c r="O598" s="289"/>
      <c r="P598" s="12"/>
    </row>
    <row r="599" spans="2:16" hidden="1" outlineLevel="2" x14ac:dyDescent="0.25">
      <c r="B599" s="65"/>
      <c r="C599" s="19" t="s">
        <v>414</v>
      </c>
      <c r="D599" s="19"/>
      <c r="E599" s="61"/>
      <c r="F599" s="34" t="s">
        <v>415</v>
      </c>
      <c r="G599" s="289">
        <f t="shared" si="29"/>
        <v>0</v>
      </c>
      <c r="H599" s="12"/>
      <c r="I599" s="289"/>
      <c r="J599" s="12"/>
      <c r="K599" s="289"/>
      <c r="L599" s="12"/>
      <c r="M599" s="289"/>
      <c r="N599" s="12"/>
      <c r="O599" s="289"/>
      <c r="P599" s="12"/>
    </row>
    <row r="600" spans="2:16" ht="14.25" hidden="1" customHeight="1" outlineLevel="2" x14ac:dyDescent="0.25">
      <c r="B600" s="69"/>
      <c r="C600" s="77" t="s">
        <v>416</v>
      </c>
      <c r="D600" s="93"/>
      <c r="E600" s="77"/>
      <c r="F600" s="170" t="s">
        <v>417</v>
      </c>
      <c r="G600" s="53">
        <f t="shared" si="29"/>
        <v>0</v>
      </c>
      <c r="H600" s="26"/>
      <c r="I600" s="289"/>
      <c r="J600" s="26"/>
      <c r="K600" s="289"/>
      <c r="L600" s="26"/>
      <c r="M600" s="289"/>
      <c r="N600" s="26"/>
      <c r="O600" s="289"/>
      <c r="P600" s="26"/>
    </row>
    <row r="601" spans="2:16" ht="15.6" hidden="1" outlineLevel="1" x14ac:dyDescent="0.3">
      <c r="B601" s="64" t="s">
        <v>418</v>
      </c>
      <c r="C601" s="19"/>
      <c r="D601" s="62"/>
      <c r="E601" s="62"/>
      <c r="F601" s="34" t="s">
        <v>419</v>
      </c>
      <c r="G601" s="289">
        <f t="shared" si="29"/>
        <v>0</v>
      </c>
      <c r="H601" s="12"/>
      <c r="I601" s="289">
        <f>SUM(I603)</f>
        <v>0</v>
      </c>
      <c r="J601" s="12"/>
      <c r="K601" s="289">
        <f>SUM(K603)</f>
        <v>0</v>
      </c>
      <c r="L601" s="12"/>
      <c r="M601" s="289">
        <f>SUM(M603)</f>
        <v>0</v>
      </c>
      <c r="N601" s="12"/>
      <c r="O601" s="289">
        <f>SUM(O603)</f>
        <v>0</v>
      </c>
      <c r="P601" s="12"/>
    </row>
    <row r="602" spans="2:16" hidden="1" outlineLevel="2" x14ac:dyDescent="0.25">
      <c r="B602" s="154" t="s">
        <v>254</v>
      </c>
      <c r="C602" s="35"/>
      <c r="D602" s="35"/>
      <c r="E602" s="35"/>
      <c r="F602" s="34"/>
      <c r="G602" s="289">
        <f t="shared" si="29"/>
        <v>0</v>
      </c>
      <c r="H602" s="12"/>
      <c r="I602" s="289"/>
      <c r="J602" s="12"/>
      <c r="K602" s="289"/>
      <c r="L602" s="12"/>
      <c r="M602" s="289"/>
      <c r="N602" s="12"/>
      <c r="O602" s="289"/>
      <c r="P602" s="12"/>
    </row>
    <row r="603" spans="2:16" hidden="1" outlineLevel="2" x14ac:dyDescent="0.25">
      <c r="B603" s="155"/>
      <c r="C603" s="61" t="s">
        <v>420</v>
      </c>
      <c r="D603" s="35"/>
      <c r="E603" s="35"/>
      <c r="F603" s="34" t="s">
        <v>421</v>
      </c>
      <c r="G603" s="289">
        <f t="shared" si="29"/>
        <v>0</v>
      </c>
      <c r="H603" s="12"/>
      <c r="I603" s="289"/>
      <c r="J603" s="12"/>
      <c r="K603" s="289"/>
      <c r="L603" s="12"/>
      <c r="M603" s="289"/>
      <c r="N603" s="12"/>
      <c r="O603" s="289"/>
      <c r="P603" s="12"/>
    </row>
    <row r="604" spans="2:16" ht="15.6" hidden="1" outlineLevel="1" collapsed="1" x14ac:dyDescent="0.3">
      <c r="B604" s="64" t="s">
        <v>422</v>
      </c>
      <c r="C604" s="19"/>
      <c r="D604" s="19"/>
      <c r="E604" s="19"/>
      <c r="F604" s="34" t="s">
        <v>423</v>
      </c>
      <c r="G604" s="289">
        <f t="shared" si="29"/>
        <v>0</v>
      </c>
      <c r="H604" s="12"/>
      <c r="I604" s="289">
        <f>I606</f>
        <v>0</v>
      </c>
      <c r="J604" s="12"/>
      <c r="K604" s="289">
        <f>K606</f>
        <v>0</v>
      </c>
      <c r="L604" s="12"/>
      <c r="M604" s="289">
        <f>M606</f>
        <v>0</v>
      </c>
      <c r="N604" s="12"/>
      <c r="O604" s="289">
        <f>O606</f>
        <v>0</v>
      </c>
      <c r="P604" s="12"/>
    </row>
    <row r="605" spans="2:16" hidden="1" outlineLevel="1" x14ac:dyDescent="0.25">
      <c r="B605" s="154" t="s">
        <v>254</v>
      </c>
      <c r="C605" s="35"/>
      <c r="D605" s="35"/>
      <c r="E605" s="35"/>
      <c r="F605" s="34"/>
      <c r="G605" s="289">
        <f t="shared" si="29"/>
        <v>0</v>
      </c>
      <c r="H605" s="12"/>
      <c r="I605" s="289"/>
      <c r="J605" s="12"/>
      <c r="K605" s="289"/>
      <c r="L605" s="12"/>
      <c r="M605" s="289"/>
      <c r="N605" s="12"/>
      <c r="O605" s="289"/>
      <c r="P605" s="12"/>
    </row>
    <row r="606" spans="2:16" hidden="1" outlineLevel="1" x14ac:dyDescent="0.25">
      <c r="B606" s="13"/>
      <c r="C606" s="19" t="s">
        <v>424</v>
      </c>
      <c r="D606" s="63"/>
      <c r="E606" s="63"/>
      <c r="F606" s="34" t="s">
        <v>425</v>
      </c>
      <c r="G606" s="289">
        <f t="shared" si="29"/>
        <v>0</v>
      </c>
      <c r="H606" s="12"/>
      <c r="I606" s="289"/>
      <c r="J606" s="12"/>
      <c r="K606" s="289"/>
      <c r="L606" s="12"/>
      <c r="M606" s="289"/>
      <c r="N606" s="12"/>
      <c r="O606" s="289"/>
      <c r="P606" s="12"/>
    </row>
    <row r="607" spans="2:16" ht="15.6" x14ac:dyDescent="0.25">
      <c r="B607" s="139" t="s">
        <v>426</v>
      </c>
      <c r="C607" s="107"/>
      <c r="D607" s="107"/>
      <c r="E607" s="107"/>
      <c r="F607" s="34" t="s">
        <v>427</v>
      </c>
      <c r="G607" s="289" t="e">
        <f>SUM(I607,K607,M607,O607)</f>
        <v>#REF!</v>
      </c>
      <c r="H607" s="12"/>
      <c r="I607" s="289">
        <f>IF(I610&lt;0,I610,MAX(I608:I610))</f>
        <v>-28</v>
      </c>
      <c r="J607" s="12"/>
      <c r="K607" s="289" t="e">
        <f>IF(K610&lt;0,K610,MAX(K608:K610))</f>
        <v>#REF!</v>
      </c>
      <c r="L607" s="12"/>
      <c r="M607" s="289" t="e">
        <f>IF(M610&lt;0,M610,MAX(M608:M610))</f>
        <v>#REF!</v>
      </c>
      <c r="N607" s="12"/>
      <c r="O607" s="289">
        <f>IF(O610&lt;0,O610,MAX(O608:O610))</f>
        <v>0</v>
      </c>
      <c r="P607" s="12"/>
    </row>
    <row r="608" spans="2:16" outlineLevel="1" x14ac:dyDescent="0.25">
      <c r="B608" s="71" t="s">
        <v>476</v>
      </c>
      <c r="C608" s="35"/>
      <c r="D608" s="35"/>
      <c r="E608" s="35"/>
      <c r="F608" s="52" t="s">
        <v>429</v>
      </c>
      <c r="G608" s="12" t="e">
        <f>G609</f>
        <v>#REF!</v>
      </c>
      <c r="H608" s="12"/>
      <c r="I608" s="12">
        <f>I609</f>
        <v>0</v>
      </c>
      <c r="J608" s="12"/>
      <c r="K608" s="12" t="e">
        <f>K609</f>
        <v>#REF!</v>
      </c>
      <c r="L608" s="12"/>
      <c r="M608" s="12" t="e">
        <f>M609</f>
        <v>#REF!</v>
      </c>
      <c r="N608" s="12"/>
      <c r="O608" s="12">
        <f>O609</f>
        <v>0</v>
      </c>
      <c r="P608" s="12"/>
    </row>
    <row r="609" spans="2:16" ht="14.25" customHeight="1" outlineLevel="2" x14ac:dyDescent="0.25">
      <c r="B609" s="72"/>
      <c r="C609" s="166" t="s">
        <v>432</v>
      </c>
      <c r="D609" s="136"/>
      <c r="E609" s="108"/>
      <c r="F609" s="46" t="s">
        <v>433</v>
      </c>
      <c r="G609" s="12" t="e">
        <f>IF(G510&gt;G423,0,IF(G510&lt;G423,G423-G510,0))</f>
        <v>#REF!</v>
      </c>
      <c r="H609" s="73"/>
      <c r="I609" s="12">
        <f>IF(I510&gt;I423,0,IF(I510&lt;I423,I423-I510,0))</f>
        <v>0</v>
      </c>
      <c r="J609" s="73"/>
      <c r="K609" s="12" t="e">
        <f>IF(K510&gt;K423,0,IF(K510&lt;K423,K423-K510,0))</f>
        <v>#REF!</v>
      </c>
      <c r="L609" s="73"/>
      <c r="M609" s="12" t="e">
        <f>IF(M510&gt;M423,0,IF(M510&lt;M423,M423-M510,0))</f>
        <v>#REF!</v>
      </c>
      <c r="N609" s="73"/>
      <c r="O609" s="12">
        <f>IF(O510&gt;O423,0,IF(O510&lt;O423,O423-O510,0))</f>
        <v>0</v>
      </c>
      <c r="P609" s="73"/>
    </row>
    <row r="610" spans="2:16" ht="16.2" outlineLevel="1" collapsed="1" x14ac:dyDescent="0.25">
      <c r="B610" s="156" t="s">
        <v>477</v>
      </c>
      <c r="C610" s="19"/>
      <c r="D610" s="19"/>
      <c r="E610" s="19"/>
      <c r="F610" s="52" t="s">
        <v>435</v>
      </c>
      <c r="G610" s="12" t="e">
        <f>G611</f>
        <v>#REF!</v>
      </c>
      <c r="H610" s="12"/>
      <c r="I610" s="12">
        <f>I611</f>
        <v>-28</v>
      </c>
      <c r="J610" s="12"/>
      <c r="K610" s="12" t="e">
        <f>K611</f>
        <v>#REF!</v>
      </c>
      <c r="L610" s="12"/>
      <c r="M610" s="12" t="e">
        <f>M611</f>
        <v>#REF!</v>
      </c>
      <c r="N610" s="12"/>
      <c r="O610" s="12">
        <f>O611</f>
        <v>0</v>
      </c>
      <c r="P610" s="12"/>
    </row>
    <row r="611" spans="2:16" ht="14.25" customHeight="1" outlineLevel="1" x14ac:dyDescent="0.25">
      <c r="B611" s="86"/>
      <c r="C611" s="121" t="s">
        <v>438</v>
      </c>
      <c r="D611" s="96"/>
      <c r="E611" s="121"/>
      <c r="F611" s="87" t="s">
        <v>439</v>
      </c>
      <c r="G611" s="172" t="e">
        <f>IF(G510&gt;G423,G423-G510,0)</f>
        <v>#REF!</v>
      </c>
      <c r="H611" s="88"/>
      <c r="I611" s="172">
        <f>IF(I510&gt;I423,I423-I510,0)</f>
        <v>-28</v>
      </c>
      <c r="J611" s="88"/>
      <c r="K611" s="172" t="e">
        <f>IF(K510&gt;K423,K423-K510,0)</f>
        <v>#REF!</v>
      </c>
      <c r="L611" s="88"/>
      <c r="M611" s="172" t="e">
        <f>IF(M510&gt;M423,M423-M510,0)</f>
        <v>#REF!</v>
      </c>
      <c r="N611" s="88"/>
      <c r="O611" s="172">
        <f>IF(O510&gt;O423,O423-O510,0)</f>
        <v>0</v>
      </c>
      <c r="P611" s="88"/>
    </row>
    <row r="614" spans="2:16" x14ac:dyDescent="0.25">
      <c r="D614" s="320" t="s">
        <v>479</v>
      </c>
      <c r="E614" s="320"/>
      <c r="F614" s="280"/>
      <c r="G614" s="89"/>
      <c r="H614" s="89" t="s">
        <v>480</v>
      </c>
      <c r="I614" s="89"/>
      <c r="J614" s="89"/>
      <c r="K614" s="89"/>
    </row>
    <row r="615" spans="2:16" x14ac:dyDescent="0.25">
      <c r="D615" s="320" t="s">
        <v>966</v>
      </c>
      <c r="E615" s="320"/>
      <c r="F615" s="280"/>
      <c r="G615" s="89"/>
      <c r="H615" s="89" t="s">
        <v>967</v>
      </c>
      <c r="I615" s="89"/>
      <c r="J615" s="89"/>
      <c r="K615" s="89"/>
    </row>
    <row r="619" spans="2:16" x14ac:dyDescent="0.25">
      <c r="F619" s="3" t="s">
        <v>478</v>
      </c>
    </row>
  </sheetData>
  <autoFilter ref="B13:P611" xr:uid="{00000000-0009-0000-0000-000000000000}">
    <filterColumn colId="0" showButton="0"/>
    <filterColumn colId="1" showButton="0"/>
    <filterColumn colId="2" showButton="0"/>
    <filterColumn colId="5">
      <filters blank="1">
        <filter val="1450"/>
        <filter val="1502"/>
        <filter val="1782"/>
        <filter val="280"/>
        <filter val="-280"/>
        <filter val="332"/>
      </filters>
    </filterColumn>
  </autoFilter>
  <mergeCells count="15">
    <mergeCell ref="B574:E574"/>
    <mergeCell ref="B5:P5"/>
    <mergeCell ref="B6:P6"/>
    <mergeCell ref="B11:E13"/>
    <mergeCell ref="F11:F13"/>
    <mergeCell ref="G11:H12"/>
    <mergeCell ref="I11:J12"/>
    <mergeCell ref="K11:L12"/>
    <mergeCell ref="M11:N12"/>
    <mergeCell ref="O11:P12"/>
    <mergeCell ref="B94:E94"/>
    <mergeCell ref="B150:E150"/>
    <mergeCell ref="B219:E219"/>
    <mergeCell ref="B320:E320"/>
    <mergeCell ref="B385:E385"/>
  </mergeCells>
  <conditionalFormatting sqref="I431:I432">
    <cfRule type="cellIs" dxfId="1307" priority="520" operator="equal">
      <formula>0</formula>
    </cfRule>
  </conditionalFormatting>
  <conditionalFormatting sqref="I428">
    <cfRule type="cellIs" dxfId="1306" priority="519" operator="equal">
      <formula>0</formula>
    </cfRule>
  </conditionalFormatting>
  <conditionalFormatting sqref="I264">
    <cfRule type="cellIs" dxfId="1305" priority="518" operator="equal">
      <formula>0</formula>
    </cfRule>
  </conditionalFormatting>
  <conditionalFormatting sqref="I265">
    <cfRule type="cellIs" dxfId="1304" priority="517" operator="equal">
      <formula>0</formula>
    </cfRule>
  </conditionalFormatting>
  <conditionalFormatting sqref="I270">
    <cfRule type="cellIs" dxfId="1303" priority="516" operator="equal">
      <formula>0</formula>
    </cfRule>
  </conditionalFormatting>
  <conditionalFormatting sqref="I274">
    <cfRule type="cellIs" dxfId="1302" priority="515" operator="equal">
      <formula>0</formula>
    </cfRule>
  </conditionalFormatting>
  <conditionalFormatting sqref="I275">
    <cfRule type="cellIs" dxfId="1301" priority="514" operator="equal">
      <formula>0</formula>
    </cfRule>
  </conditionalFormatting>
  <conditionalFormatting sqref="I277">
    <cfRule type="cellIs" dxfId="1300" priority="513" operator="equal">
      <formula>0</formula>
    </cfRule>
  </conditionalFormatting>
  <conditionalFormatting sqref="I280">
    <cfRule type="cellIs" dxfId="1299" priority="512" operator="equal">
      <formula>0</formula>
    </cfRule>
  </conditionalFormatting>
  <conditionalFormatting sqref="I281">
    <cfRule type="cellIs" dxfId="1298" priority="511" operator="equal">
      <formula>0</formula>
    </cfRule>
  </conditionalFormatting>
  <conditionalFormatting sqref="I282">
    <cfRule type="cellIs" dxfId="1297" priority="510" operator="equal">
      <formula>0</formula>
    </cfRule>
  </conditionalFormatting>
  <conditionalFormatting sqref="I283">
    <cfRule type="cellIs" dxfId="1296" priority="509" operator="equal">
      <formula>0</formula>
    </cfRule>
  </conditionalFormatting>
  <conditionalFormatting sqref="I284">
    <cfRule type="cellIs" dxfId="1295" priority="508" operator="equal">
      <formula>0</formula>
    </cfRule>
  </conditionalFormatting>
  <conditionalFormatting sqref="I285">
    <cfRule type="cellIs" dxfId="1294" priority="507" operator="equal">
      <formula>0</formula>
    </cfRule>
  </conditionalFormatting>
  <conditionalFormatting sqref="I286">
    <cfRule type="cellIs" dxfId="1293" priority="506" operator="equal">
      <formula>0</formula>
    </cfRule>
  </conditionalFormatting>
  <conditionalFormatting sqref="I287">
    <cfRule type="cellIs" dxfId="1292" priority="505" operator="equal">
      <formula>0</formula>
    </cfRule>
  </conditionalFormatting>
  <conditionalFormatting sqref="I288">
    <cfRule type="cellIs" dxfId="1291" priority="504" operator="equal">
      <formula>0</formula>
    </cfRule>
  </conditionalFormatting>
  <conditionalFormatting sqref="I289">
    <cfRule type="cellIs" dxfId="1290" priority="503" operator="equal">
      <formula>0</formula>
    </cfRule>
  </conditionalFormatting>
  <conditionalFormatting sqref="I290">
    <cfRule type="cellIs" dxfId="1289" priority="502" operator="equal">
      <formula>0</formula>
    </cfRule>
  </conditionalFormatting>
  <conditionalFormatting sqref="I291">
    <cfRule type="cellIs" dxfId="1288" priority="501" operator="equal">
      <formula>0</formula>
    </cfRule>
  </conditionalFormatting>
  <conditionalFormatting sqref="I292">
    <cfRule type="cellIs" dxfId="1287" priority="500" operator="equal">
      <formula>0</formula>
    </cfRule>
  </conditionalFormatting>
  <conditionalFormatting sqref="I293">
    <cfRule type="cellIs" dxfId="1286" priority="499" operator="equal">
      <formula>0</formula>
    </cfRule>
  </conditionalFormatting>
  <conditionalFormatting sqref="I295">
    <cfRule type="cellIs" dxfId="1285" priority="498" operator="equal">
      <formula>0</formula>
    </cfRule>
  </conditionalFormatting>
  <conditionalFormatting sqref="I297">
    <cfRule type="cellIs" dxfId="1284" priority="497" operator="equal">
      <formula>0</formula>
    </cfRule>
  </conditionalFormatting>
  <conditionalFormatting sqref="I299">
    <cfRule type="cellIs" dxfId="1283" priority="496" operator="equal">
      <formula>0</formula>
    </cfRule>
  </conditionalFormatting>
  <conditionalFormatting sqref="I301">
    <cfRule type="cellIs" dxfId="1282" priority="495" operator="equal">
      <formula>0</formula>
    </cfRule>
  </conditionalFormatting>
  <conditionalFormatting sqref="I302">
    <cfRule type="cellIs" dxfId="1281" priority="494" operator="equal">
      <formula>0</formula>
    </cfRule>
  </conditionalFormatting>
  <conditionalFormatting sqref="I303">
    <cfRule type="cellIs" dxfId="1280" priority="493" operator="equal">
      <formula>0</formula>
    </cfRule>
  </conditionalFormatting>
  <conditionalFormatting sqref="I307">
    <cfRule type="cellIs" dxfId="1279" priority="492" operator="equal">
      <formula>0</formula>
    </cfRule>
  </conditionalFormatting>
  <conditionalFormatting sqref="I309">
    <cfRule type="cellIs" dxfId="1278" priority="491" operator="equal">
      <formula>0</formula>
    </cfRule>
  </conditionalFormatting>
  <conditionalFormatting sqref="I314">
    <cfRule type="cellIs" dxfId="1277" priority="490" operator="equal">
      <formula>0</formula>
    </cfRule>
  </conditionalFormatting>
  <conditionalFormatting sqref="I315">
    <cfRule type="cellIs" dxfId="1276" priority="489" operator="equal">
      <formula>0</formula>
    </cfRule>
  </conditionalFormatting>
  <conditionalFormatting sqref="I317">
    <cfRule type="cellIs" dxfId="1275" priority="488" operator="equal">
      <formula>0</formula>
    </cfRule>
  </conditionalFormatting>
  <conditionalFormatting sqref="I318">
    <cfRule type="cellIs" dxfId="1274" priority="487" operator="equal">
      <formula>0</formula>
    </cfRule>
  </conditionalFormatting>
  <conditionalFormatting sqref="I319">
    <cfRule type="cellIs" dxfId="1273" priority="486" operator="equal">
      <formula>0</formula>
    </cfRule>
  </conditionalFormatting>
  <conditionalFormatting sqref="I324">
    <cfRule type="cellIs" dxfId="1272" priority="485" operator="equal">
      <formula>0</formula>
    </cfRule>
  </conditionalFormatting>
  <conditionalFormatting sqref="I325">
    <cfRule type="cellIs" dxfId="1271" priority="484" operator="equal">
      <formula>0</formula>
    </cfRule>
  </conditionalFormatting>
  <conditionalFormatting sqref="I326">
    <cfRule type="cellIs" dxfId="1270" priority="483" operator="equal">
      <formula>0</formula>
    </cfRule>
  </conditionalFormatting>
  <conditionalFormatting sqref="I331">
    <cfRule type="cellIs" dxfId="1269" priority="482" operator="equal">
      <formula>0</formula>
    </cfRule>
  </conditionalFormatting>
  <conditionalFormatting sqref="I332">
    <cfRule type="cellIs" dxfId="1268" priority="481" operator="equal">
      <formula>0</formula>
    </cfRule>
  </conditionalFormatting>
  <conditionalFormatting sqref="I333">
    <cfRule type="cellIs" dxfId="1267" priority="480" operator="equal">
      <formula>0</formula>
    </cfRule>
  </conditionalFormatting>
  <conditionalFormatting sqref="I338">
    <cfRule type="cellIs" dxfId="1266" priority="479" operator="equal">
      <formula>0</formula>
    </cfRule>
  </conditionalFormatting>
  <conditionalFormatting sqref="I339">
    <cfRule type="cellIs" dxfId="1265" priority="478" operator="equal">
      <formula>0</formula>
    </cfRule>
  </conditionalFormatting>
  <conditionalFormatting sqref="I341">
    <cfRule type="cellIs" dxfId="1264" priority="477" operator="equal">
      <formula>0</formula>
    </cfRule>
  </conditionalFormatting>
  <conditionalFormatting sqref="I342">
    <cfRule type="cellIs" dxfId="1263" priority="476" operator="equal">
      <formula>0</formula>
    </cfRule>
  </conditionalFormatting>
  <conditionalFormatting sqref="I343">
    <cfRule type="cellIs" dxfId="1262" priority="475" operator="equal">
      <formula>0</formula>
    </cfRule>
  </conditionalFormatting>
  <conditionalFormatting sqref="I344">
    <cfRule type="cellIs" dxfId="1261" priority="474" operator="equal">
      <formula>0</formula>
    </cfRule>
  </conditionalFormatting>
  <conditionalFormatting sqref="I346">
    <cfRule type="cellIs" dxfId="1260" priority="473" operator="equal">
      <formula>0</formula>
    </cfRule>
  </conditionalFormatting>
  <conditionalFormatting sqref="I348">
    <cfRule type="cellIs" dxfId="1259" priority="472" operator="equal">
      <formula>0</formula>
    </cfRule>
  </conditionalFormatting>
  <conditionalFormatting sqref="I349">
    <cfRule type="cellIs" dxfId="1258" priority="471" operator="equal">
      <formula>0</formula>
    </cfRule>
  </conditionalFormatting>
  <conditionalFormatting sqref="I350">
    <cfRule type="cellIs" dxfId="1257" priority="470" operator="equal">
      <formula>0</formula>
    </cfRule>
  </conditionalFormatting>
  <conditionalFormatting sqref="I354">
    <cfRule type="cellIs" dxfId="1256" priority="469" operator="equal">
      <formula>0</formula>
    </cfRule>
  </conditionalFormatting>
  <conditionalFormatting sqref="I355">
    <cfRule type="cellIs" dxfId="1255" priority="468" operator="equal">
      <formula>0</formula>
    </cfRule>
  </conditionalFormatting>
  <conditionalFormatting sqref="I356">
    <cfRule type="cellIs" dxfId="1254" priority="467" operator="equal">
      <formula>0</formula>
    </cfRule>
  </conditionalFormatting>
  <conditionalFormatting sqref="I358">
    <cfRule type="cellIs" dxfId="1253" priority="466" operator="equal">
      <formula>0</formula>
    </cfRule>
  </conditionalFormatting>
  <conditionalFormatting sqref="I362">
    <cfRule type="cellIs" dxfId="1252" priority="465" operator="equal">
      <formula>0</formula>
    </cfRule>
  </conditionalFormatting>
  <conditionalFormatting sqref="I363:I372">
    <cfRule type="cellIs" dxfId="1251" priority="464" operator="equal">
      <formula>0</formula>
    </cfRule>
  </conditionalFormatting>
  <conditionalFormatting sqref="I374">
    <cfRule type="cellIs" dxfId="1250" priority="463" operator="equal">
      <formula>0</formula>
    </cfRule>
  </conditionalFormatting>
  <conditionalFormatting sqref="I375">
    <cfRule type="cellIs" dxfId="1249" priority="462" operator="equal">
      <formula>0</formula>
    </cfRule>
  </conditionalFormatting>
  <conditionalFormatting sqref="I378">
    <cfRule type="cellIs" dxfId="1248" priority="461" operator="equal">
      <formula>0</formula>
    </cfRule>
  </conditionalFormatting>
  <conditionalFormatting sqref="I380">
    <cfRule type="cellIs" dxfId="1247" priority="460" operator="equal">
      <formula>0</formula>
    </cfRule>
  </conditionalFormatting>
  <conditionalFormatting sqref="I381">
    <cfRule type="cellIs" dxfId="1246" priority="459" operator="equal">
      <formula>0</formula>
    </cfRule>
  </conditionalFormatting>
  <conditionalFormatting sqref="I384">
    <cfRule type="cellIs" dxfId="1245" priority="458" operator="equal">
      <formula>0</formula>
    </cfRule>
  </conditionalFormatting>
  <conditionalFormatting sqref="I389">
    <cfRule type="cellIs" dxfId="1244" priority="457" operator="equal">
      <formula>0</formula>
    </cfRule>
  </conditionalFormatting>
  <conditionalFormatting sqref="I390">
    <cfRule type="cellIs" dxfId="1243" priority="456" operator="equal">
      <formula>0</formula>
    </cfRule>
  </conditionalFormatting>
  <conditionalFormatting sqref="I391">
    <cfRule type="cellIs" dxfId="1242" priority="455" operator="equal">
      <formula>0</formula>
    </cfRule>
  </conditionalFormatting>
  <conditionalFormatting sqref="I392">
    <cfRule type="cellIs" dxfId="1241" priority="454" operator="equal">
      <formula>0</formula>
    </cfRule>
  </conditionalFormatting>
  <conditionalFormatting sqref="I395">
    <cfRule type="cellIs" dxfId="1240" priority="453" operator="equal">
      <formula>0</formula>
    </cfRule>
  </conditionalFormatting>
  <conditionalFormatting sqref="I396">
    <cfRule type="cellIs" dxfId="1239" priority="452" operator="equal">
      <formula>0</formula>
    </cfRule>
  </conditionalFormatting>
  <conditionalFormatting sqref="I398">
    <cfRule type="cellIs" dxfId="1238" priority="451" operator="equal">
      <formula>0</formula>
    </cfRule>
  </conditionalFormatting>
  <conditionalFormatting sqref="I399">
    <cfRule type="cellIs" dxfId="1237" priority="450" operator="equal">
      <formula>0</formula>
    </cfRule>
  </conditionalFormatting>
  <conditionalFormatting sqref="I404">
    <cfRule type="cellIs" dxfId="1236" priority="449" operator="equal">
      <formula>0</formula>
    </cfRule>
  </conditionalFormatting>
  <conditionalFormatting sqref="I408:I409">
    <cfRule type="cellIs" dxfId="1235" priority="448" operator="equal">
      <formula>0</formula>
    </cfRule>
  </conditionalFormatting>
  <conditionalFormatting sqref="I410">
    <cfRule type="cellIs" dxfId="1234" priority="447" operator="equal">
      <formula>0</formula>
    </cfRule>
  </conditionalFormatting>
  <conditionalFormatting sqref="I411">
    <cfRule type="cellIs" dxfId="1233" priority="446" operator="equal">
      <formula>0</formula>
    </cfRule>
  </conditionalFormatting>
  <conditionalFormatting sqref="I414">
    <cfRule type="cellIs" dxfId="1232" priority="445" operator="equal">
      <formula>0</formula>
    </cfRule>
  </conditionalFormatting>
  <conditionalFormatting sqref="I417">
    <cfRule type="cellIs" dxfId="1231" priority="444" operator="equal">
      <formula>0</formula>
    </cfRule>
  </conditionalFormatting>
  <conditionalFormatting sqref="I441">
    <cfRule type="cellIs" dxfId="1230" priority="443" operator="equal">
      <formula>0</formula>
    </cfRule>
  </conditionalFormatting>
  <conditionalFormatting sqref="I442">
    <cfRule type="cellIs" dxfId="1229" priority="442" operator="equal">
      <formula>0</formula>
    </cfRule>
  </conditionalFormatting>
  <conditionalFormatting sqref="I446">
    <cfRule type="cellIs" dxfId="1228" priority="441" operator="equal">
      <formula>0</formula>
    </cfRule>
  </conditionalFormatting>
  <conditionalFormatting sqref="I447">
    <cfRule type="cellIs" dxfId="1227" priority="440" operator="equal">
      <formula>0</formula>
    </cfRule>
  </conditionalFormatting>
  <conditionalFormatting sqref="I448">
    <cfRule type="cellIs" dxfId="1226" priority="439" operator="equal">
      <formula>0</formula>
    </cfRule>
  </conditionalFormatting>
  <conditionalFormatting sqref="I450:I452">
    <cfRule type="cellIs" dxfId="1225" priority="438" operator="equal">
      <formula>0</formula>
    </cfRule>
  </conditionalFormatting>
  <conditionalFormatting sqref="I444">
    <cfRule type="cellIs" dxfId="1224" priority="437" operator="equal">
      <formula>0</formula>
    </cfRule>
  </conditionalFormatting>
  <conditionalFormatting sqref="I453">
    <cfRule type="cellIs" dxfId="1223" priority="436" operator="equal">
      <formula>0</formula>
    </cfRule>
  </conditionalFormatting>
  <conditionalFormatting sqref="I456:I458">
    <cfRule type="cellIs" dxfId="1222" priority="435" operator="equal">
      <formula>0</formula>
    </cfRule>
  </conditionalFormatting>
  <conditionalFormatting sqref="I460:I462">
    <cfRule type="cellIs" dxfId="1221" priority="434" operator="equal">
      <formula>0</formula>
    </cfRule>
  </conditionalFormatting>
  <conditionalFormatting sqref="I464:I466">
    <cfRule type="cellIs" dxfId="1220" priority="433" operator="equal">
      <formula>0</formula>
    </cfRule>
  </conditionalFormatting>
  <conditionalFormatting sqref="I514">
    <cfRule type="cellIs" dxfId="1219" priority="432" operator="equal">
      <formula>0</formula>
    </cfRule>
  </conditionalFormatting>
  <conditionalFormatting sqref="I515">
    <cfRule type="cellIs" dxfId="1218" priority="431" operator="equal">
      <formula>0</formula>
    </cfRule>
  </conditionalFormatting>
  <conditionalFormatting sqref="I520">
    <cfRule type="cellIs" dxfId="1217" priority="430" operator="equal">
      <formula>0</formula>
    </cfRule>
  </conditionalFormatting>
  <conditionalFormatting sqref="I521">
    <cfRule type="cellIs" dxfId="1216" priority="429" operator="equal">
      <formula>0</formula>
    </cfRule>
  </conditionalFormatting>
  <conditionalFormatting sqref="I522">
    <cfRule type="cellIs" dxfId="1215" priority="428" operator="equal">
      <formula>0</formula>
    </cfRule>
  </conditionalFormatting>
  <conditionalFormatting sqref="I527">
    <cfRule type="cellIs" dxfId="1214" priority="427" operator="equal">
      <formula>0</formula>
    </cfRule>
  </conditionalFormatting>
  <conditionalFormatting sqref="I528">
    <cfRule type="cellIs" dxfId="1213" priority="426" operator="equal">
      <formula>0</formula>
    </cfRule>
  </conditionalFormatting>
  <conditionalFormatting sqref="I530">
    <cfRule type="cellIs" dxfId="1212" priority="425" operator="equal">
      <formula>0</formula>
    </cfRule>
  </conditionalFormatting>
  <conditionalFormatting sqref="I531">
    <cfRule type="cellIs" dxfId="1211" priority="424" operator="equal">
      <formula>0</formula>
    </cfRule>
  </conditionalFormatting>
  <conditionalFormatting sqref="I532">
    <cfRule type="cellIs" dxfId="1210" priority="423" operator="equal">
      <formula>0</formula>
    </cfRule>
  </conditionalFormatting>
  <conditionalFormatting sqref="I533">
    <cfRule type="cellIs" dxfId="1209" priority="422" operator="equal">
      <formula>0</formula>
    </cfRule>
  </conditionalFormatting>
  <conditionalFormatting sqref="I535">
    <cfRule type="cellIs" dxfId="1208" priority="421" operator="equal">
      <formula>0</formula>
    </cfRule>
  </conditionalFormatting>
  <conditionalFormatting sqref="I537">
    <cfRule type="cellIs" dxfId="1207" priority="420" operator="equal">
      <formula>0</formula>
    </cfRule>
  </conditionalFormatting>
  <conditionalFormatting sqref="I538">
    <cfRule type="cellIs" dxfId="1206" priority="419" operator="equal">
      <formula>0</formula>
    </cfRule>
  </conditionalFormatting>
  <conditionalFormatting sqref="I539">
    <cfRule type="cellIs" dxfId="1205" priority="418" operator="equal">
      <formula>0</formula>
    </cfRule>
  </conditionalFormatting>
  <conditionalFormatting sqref="I543">
    <cfRule type="cellIs" dxfId="1204" priority="417" operator="equal">
      <formula>0</formula>
    </cfRule>
  </conditionalFormatting>
  <conditionalFormatting sqref="I544">
    <cfRule type="cellIs" dxfId="1203" priority="416" operator="equal">
      <formula>0</formula>
    </cfRule>
  </conditionalFormatting>
  <conditionalFormatting sqref="I545">
    <cfRule type="cellIs" dxfId="1202" priority="415" operator="equal">
      <formula>0</formula>
    </cfRule>
  </conditionalFormatting>
  <conditionalFormatting sqref="I547">
    <cfRule type="cellIs" dxfId="1201" priority="414" operator="equal">
      <formula>0</formula>
    </cfRule>
  </conditionalFormatting>
  <conditionalFormatting sqref="I551:I561">
    <cfRule type="cellIs" dxfId="1200" priority="413" operator="equal">
      <formula>0</formula>
    </cfRule>
  </conditionalFormatting>
  <conditionalFormatting sqref="I563">
    <cfRule type="cellIs" dxfId="1199" priority="412" operator="equal">
      <formula>0</formula>
    </cfRule>
  </conditionalFormatting>
  <conditionalFormatting sqref="I569">
    <cfRule type="cellIs" dxfId="1198" priority="411" operator="equal">
      <formula>0</formula>
    </cfRule>
  </conditionalFormatting>
  <conditionalFormatting sqref="I567">
    <cfRule type="cellIs" dxfId="1197" priority="410" operator="equal">
      <formula>0</formula>
    </cfRule>
  </conditionalFormatting>
  <conditionalFormatting sqref="I570">
    <cfRule type="cellIs" dxfId="1196" priority="409" operator="equal">
      <formula>0</formula>
    </cfRule>
  </conditionalFormatting>
  <conditionalFormatting sqref="I573">
    <cfRule type="cellIs" dxfId="1195" priority="408" operator="equal">
      <formula>0</formula>
    </cfRule>
  </conditionalFormatting>
  <conditionalFormatting sqref="I578:I579">
    <cfRule type="cellIs" dxfId="1194" priority="407" operator="equal">
      <formula>0</formula>
    </cfRule>
  </conditionalFormatting>
  <conditionalFormatting sqref="I580">
    <cfRule type="cellIs" dxfId="1193" priority="406" operator="equal">
      <formula>0</formula>
    </cfRule>
  </conditionalFormatting>
  <conditionalFormatting sqref="I581">
    <cfRule type="cellIs" dxfId="1192" priority="405" operator="equal">
      <formula>0</formula>
    </cfRule>
  </conditionalFormatting>
  <conditionalFormatting sqref="I584">
    <cfRule type="cellIs" dxfId="1191" priority="404" operator="equal">
      <formula>0</formula>
    </cfRule>
  </conditionalFormatting>
  <conditionalFormatting sqref="I585">
    <cfRule type="cellIs" dxfId="1190" priority="403" operator="equal">
      <formula>0</formula>
    </cfRule>
  </conditionalFormatting>
  <conditionalFormatting sqref="I587">
    <cfRule type="cellIs" dxfId="1189" priority="402" operator="equal">
      <formula>0</formula>
    </cfRule>
  </conditionalFormatting>
  <conditionalFormatting sqref="I588">
    <cfRule type="cellIs" dxfId="1188" priority="401" operator="equal">
      <formula>0</formula>
    </cfRule>
  </conditionalFormatting>
  <conditionalFormatting sqref="I593">
    <cfRule type="cellIs" dxfId="1187" priority="400" operator="equal">
      <formula>0</formula>
    </cfRule>
  </conditionalFormatting>
  <conditionalFormatting sqref="I597">
    <cfRule type="cellIs" dxfId="1186" priority="399" operator="equal">
      <formula>0</formula>
    </cfRule>
  </conditionalFormatting>
  <conditionalFormatting sqref="I598">
    <cfRule type="cellIs" dxfId="1185" priority="398" operator="equal">
      <formula>0</formula>
    </cfRule>
  </conditionalFormatting>
  <conditionalFormatting sqref="I599">
    <cfRule type="cellIs" dxfId="1184" priority="397" operator="equal">
      <formula>0</formula>
    </cfRule>
  </conditionalFormatting>
  <conditionalFormatting sqref="I600">
    <cfRule type="cellIs" dxfId="1183" priority="396" operator="equal">
      <formula>0</formula>
    </cfRule>
  </conditionalFormatting>
  <conditionalFormatting sqref="I603">
    <cfRule type="cellIs" dxfId="1182" priority="395" operator="equal">
      <formula>0</formula>
    </cfRule>
  </conditionalFormatting>
  <conditionalFormatting sqref="I606">
    <cfRule type="cellIs" dxfId="1181" priority="394" operator="equal">
      <formula>0</formula>
    </cfRule>
  </conditionalFormatting>
  <conditionalFormatting sqref="I564">
    <cfRule type="cellIs" dxfId="1180" priority="393" operator="equal">
      <formula>0</formula>
    </cfRule>
  </conditionalFormatting>
  <conditionalFormatting sqref="K431:K432">
    <cfRule type="cellIs" dxfId="1179" priority="392" operator="equal">
      <formula>0</formula>
    </cfRule>
  </conditionalFormatting>
  <conditionalFormatting sqref="K428">
    <cfRule type="cellIs" dxfId="1178" priority="391" operator="equal">
      <formula>0</formula>
    </cfRule>
  </conditionalFormatting>
  <conditionalFormatting sqref="K264">
    <cfRule type="cellIs" dxfId="1177" priority="390" operator="equal">
      <formula>0</formula>
    </cfRule>
  </conditionalFormatting>
  <conditionalFormatting sqref="K265">
    <cfRule type="cellIs" dxfId="1176" priority="389" operator="equal">
      <formula>0</formula>
    </cfRule>
  </conditionalFormatting>
  <conditionalFormatting sqref="K270">
    <cfRule type="cellIs" dxfId="1175" priority="388" operator="equal">
      <formula>0</formula>
    </cfRule>
  </conditionalFormatting>
  <conditionalFormatting sqref="K274">
    <cfRule type="cellIs" dxfId="1174" priority="387" operator="equal">
      <formula>0</formula>
    </cfRule>
  </conditionalFormatting>
  <conditionalFormatting sqref="K275">
    <cfRule type="cellIs" dxfId="1173" priority="386" operator="equal">
      <formula>0</formula>
    </cfRule>
  </conditionalFormatting>
  <conditionalFormatting sqref="K277">
    <cfRule type="cellIs" dxfId="1172" priority="385" operator="equal">
      <formula>0</formula>
    </cfRule>
  </conditionalFormatting>
  <conditionalFormatting sqref="K280">
    <cfRule type="cellIs" dxfId="1171" priority="384" operator="equal">
      <formula>0</formula>
    </cfRule>
  </conditionalFormatting>
  <conditionalFormatting sqref="K281">
    <cfRule type="cellIs" dxfId="1170" priority="383" operator="equal">
      <formula>0</formula>
    </cfRule>
  </conditionalFormatting>
  <conditionalFormatting sqref="K282">
    <cfRule type="cellIs" dxfId="1169" priority="382" operator="equal">
      <formula>0</formula>
    </cfRule>
  </conditionalFormatting>
  <conditionalFormatting sqref="K283">
    <cfRule type="cellIs" dxfId="1168" priority="381" operator="equal">
      <formula>0</formula>
    </cfRule>
  </conditionalFormatting>
  <conditionalFormatting sqref="K284">
    <cfRule type="cellIs" dxfId="1167" priority="380" operator="equal">
      <formula>0</formula>
    </cfRule>
  </conditionalFormatting>
  <conditionalFormatting sqref="K285">
    <cfRule type="cellIs" dxfId="1166" priority="379" operator="equal">
      <formula>0</formula>
    </cfRule>
  </conditionalFormatting>
  <conditionalFormatting sqref="K286">
    <cfRule type="cellIs" dxfId="1165" priority="378" operator="equal">
      <formula>0</formula>
    </cfRule>
  </conditionalFormatting>
  <conditionalFormatting sqref="K287">
    <cfRule type="cellIs" dxfId="1164" priority="377" operator="equal">
      <formula>0</formula>
    </cfRule>
  </conditionalFormatting>
  <conditionalFormatting sqref="K288">
    <cfRule type="cellIs" dxfId="1163" priority="376" operator="equal">
      <formula>0</formula>
    </cfRule>
  </conditionalFormatting>
  <conditionalFormatting sqref="K289">
    <cfRule type="cellIs" dxfId="1162" priority="375" operator="equal">
      <formula>0</formula>
    </cfRule>
  </conditionalFormatting>
  <conditionalFormatting sqref="K290">
    <cfRule type="cellIs" dxfId="1161" priority="374" operator="equal">
      <formula>0</formula>
    </cfRule>
  </conditionalFormatting>
  <conditionalFormatting sqref="K291">
    <cfRule type="cellIs" dxfId="1160" priority="373" operator="equal">
      <formula>0</formula>
    </cfRule>
  </conditionalFormatting>
  <conditionalFormatting sqref="K292">
    <cfRule type="cellIs" dxfId="1159" priority="372" operator="equal">
      <formula>0</formula>
    </cfRule>
  </conditionalFormatting>
  <conditionalFormatting sqref="K293">
    <cfRule type="cellIs" dxfId="1158" priority="371" operator="equal">
      <formula>0</formula>
    </cfRule>
  </conditionalFormatting>
  <conditionalFormatting sqref="K295">
    <cfRule type="cellIs" dxfId="1157" priority="370" operator="equal">
      <formula>0</formula>
    </cfRule>
  </conditionalFormatting>
  <conditionalFormatting sqref="K297">
    <cfRule type="cellIs" dxfId="1156" priority="369" operator="equal">
      <formula>0</formula>
    </cfRule>
  </conditionalFormatting>
  <conditionalFormatting sqref="K299">
    <cfRule type="cellIs" dxfId="1155" priority="368" operator="equal">
      <formula>0</formula>
    </cfRule>
  </conditionalFormatting>
  <conditionalFormatting sqref="K301">
    <cfRule type="cellIs" dxfId="1154" priority="367" operator="equal">
      <formula>0</formula>
    </cfRule>
  </conditionalFormatting>
  <conditionalFormatting sqref="K302">
    <cfRule type="cellIs" dxfId="1153" priority="366" operator="equal">
      <formula>0</formula>
    </cfRule>
  </conditionalFormatting>
  <conditionalFormatting sqref="K303">
    <cfRule type="cellIs" dxfId="1152" priority="365" operator="equal">
      <formula>0</formula>
    </cfRule>
  </conditionalFormatting>
  <conditionalFormatting sqref="K307">
    <cfRule type="cellIs" dxfId="1151" priority="364" operator="equal">
      <formula>0</formula>
    </cfRule>
  </conditionalFormatting>
  <conditionalFormatting sqref="K309">
    <cfRule type="cellIs" dxfId="1150" priority="363" operator="equal">
      <formula>0</formula>
    </cfRule>
  </conditionalFormatting>
  <conditionalFormatting sqref="K314">
    <cfRule type="cellIs" dxfId="1149" priority="362" operator="equal">
      <formula>0</formula>
    </cfRule>
  </conditionalFormatting>
  <conditionalFormatting sqref="K315">
    <cfRule type="cellIs" dxfId="1148" priority="361" operator="equal">
      <formula>0</formula>
    </cfRule>
  </conditionalFormatting>
  <conditionalFormatting sqref="K317">
    <cfRule type="cellIs" dxfId="1147" priority="360" operator="equal">
      <formula>0</formula>
    </cfRule>
  </conditionalFormatting>
  <conditionalFormatting sqref="K318">
    <cfRule type="cellIs" dxfId="1146" priority="359" operator="equal">
      <formula>0</formula>
    </cfRule>
  </conditionalFormatting>
  <conditionalFormatting sqref="K319">
    <cfRule type="cellIs" dxfId="1145" priority="358" operator="equal">
      <formula>0</formula>
    </cfRule>
  </conditionalFormatting>
  <conditionalFormatting sqref="K324">
    <cfRule type="cellIs" dxfId="1144" priority="357" operator="equal">
      <formula>0</formula>
    </cfRule>
  </conditionalFormatting>
  <conditionalFormatting sqref="K325">
    <cfRule type="cellIs" dxfId="1143" priority="356" operator="equal">
      <formula>0</formula>
    </cfRule>
  </conditionalFormatting>
  <conditionalFormatting sqref="K326">
    <cfRule type="cellIs" dxfId="1142" priority="355" operator="equal">
      <formula>0</formula>
    </cfRule>
  </conditionalFormatting>
  <conditionalFormatting sqref="K331">
    <cfRule type="cellIs" dxfId="1141" priority="354" operator="equal">
      <formula>0</formula>
    </cfRule>
  </conditionalFormatting>
  <conditionalFormatting sqref="K332">
    <cfRule type="cellIs" dxfId="1140" priority="353" operator="equal">
      <formula>0</formula>
    </cfRule>
  </conditionalFormatting>
  <conditionalFormatting sqref="K333">
    <cfRule type="cellIs" dxfId="1139" priority="352" operator="equal">
      <formula>0</formula>
    </cfRule>
  </conditionalFormatting>
  <conditionalFormatting sqref="K338">
    <cfRule type="cellIs" dxfId="1138" priority="351" operator="equal">
      <formula>0</formula>
    </cfRule>
  </conditionalFormatting>
  <conditionalFormatting sqref="K339">
    <cfRule type="cellIs" dxfId="1137" priority="350" operator="equal">
      <formula>0</formula>
    </cfRule>
  </conditionalFormatting>
  <conditionalFormatting sqref="K341">
    <cfRule type="cellIs" dxfId="1136" priority="349" operator="equal">
      <formula>0</formula>
    </cfRule>
  </conditionalFormatting>
  <conditionalFormatting sqref="K342">
    <cfRule type="cellIs" dxfId="1135" priority="348" operator="equal">
      <formula>0</formula>
    </cfRule>
  </conditionalFormatting>
  <conditionalFormatting sqref="K343">
    <cfRule type="cellIs" dxfId="1134" priority="347" operator="equal">
      <formula>0</formula>
    </cfRule>
  </conditionalFormatting>
  <conditionalFormatting sqref="K344">
    <cfRule type="cellIs" dxfId="1133" priority="346" operator="equal">
      <formula>0</formula>
    </cfRule>
  </conditionalFormatting>
  <conditionalFormatting sqref="K346">
    <cfRule type="cellIs" dxfId="1132" priority="345" operator="equal">
      <formula>0</formula>
    </cfRule>
  </conditionalFormatting>
  <conditionalFormatting sqref="K348">
    <cfRule type="cellIs" dxfId="1131" priority="344" operator="equal">
      <formula>0</formula>
    </cfRule>
  </conditionalFormatting>
  <conditionalFormatting sqref="K349">
    <cfRule type="cellIs" dxfId="1130" priority="343" operator="equal">
      <formula>0</formula>
    </cfRule>
  </conditionalFormatting>
  <conditionalFormatting sqref="K350">
    <cfRule type="cellIs" dxfId="1129" priority="342" operator="equal">
      <formula>0</formula>
    </cfRule>
  </conditionalFormatting>
  <conditionalFormatting sqref="K354">
    <cfRule type="cellIs" dxfId="1128" priority="341" operator="equal">
      <formula>0</formula>
    </cfRule>
  </conditionalFormatting>
  <conditionalFormatting sqref="K355">
    <cfRule type="cellIs" dxfId="1127" priority="340" operator="equal">
      <formula>0</formula>
    </cfRule>
  </conditionalFormatting>
  <conditionalFormatting sqref="K356">
    <cfRule type="cellIs" dxfId="1126" priority="339" operator="equal">
      <formula>0</formula>
    </cfRule>
  </conditionalFormatting>
  <conditionalFormatting sqref="K358">
    <cfRule type="cellIs" dxfId="1125" priority="338" operator="equal">
      <formula>0</formula>
    </cfRule>
  </conditionalFormatting>
  <conditionalFormatting sqref="K362">
    <cfRule type="cellIs" dxfId="1124" priority="337" operator="equal">
      <formula>0</formula>
    </cfRule>
  </conditionalFormatting>
  <conditionalFormatting sqref="K363:K372">
    <cfRule type="cellIs" dxfId="1123" priority="336" operator="equal">
      <formula>0</formula>
    </cfRule>
  </conditionalFormatting>
  <conditionalFormatting sqref="K374">
    <cfRule type="cellIs" dxfId="1122" priority="335" operator="equal">
      <formula>0</formula>
    </cfRule>
  </conditionalFormatting>
  <conditionalFormatting sqref="K375">
    <cfRule type="cellIs" dxfId="1121" priority="334" operator="equal">
      <formula>0</formula>
    </cfRule>
  </conditionalFormatting>
  <conditionalFormatting sqref="K378">
    <cfRule type="cellIs" dxfId="1120" priority="333" operator="equal">
      <formula>0</formula>
    </cfRule>
  </conditionalFormatting>
  <conditionalFormatting sqref="K380">
    <cfRule type="cellIs" dxfId="1119" priority="332" operator="equal">
      <formula>0</formula>
    </cfRule>
  </conditionalFormatting>
  <conditionalFormatting sqref="K381">
    <cfRule type="cellIs" dxfId="1118" priority="331" operator="equal">
      <formula>0</formula>
    </cfRule>
  </conditionalFormatting>
  <conditionalFormatting sqref="K384">
    <cfRule type="cellIs" dxfId="1117" priority="330" operator="equal">
      <formula>0</formula>
    </cfRule>
  </conditionalFormatting>
  <conditionalFormatting sqref="K389">
    <cfRule type="cellIs" dxfId="1116" priority="329" operator="equal">
      <formula>0</formula>
    </cfRule>
  </conditionalFormatting>
  <conditionalFormatting sqref="K390">
    <cfRule type="cellIs" dxfId="1115" priority="328" operator="equal">
      <formula>0</formula>
    </cfRule>
  </conditionalFormatting>
  <conditionalFormatting sqref="K391">
    <cfRule type="cellIs" dxfId="1114" priority="327" operator="equal">
      <formula>0</formula>
    </cfRule>
  </conditionalFormatting>
  <conditionalFormatting sqref="K392">
    <cfRule type="cellIs" dxfId="1113" priority="326" operator="equal">
      <formula>0</formula>
    </cfRule>
  </conditionalFormatting>
  <conditionalFormatting sqref="K395">
    <cfRule type="cellIs" dxfId="1112" priority="325" operator="equal">
      <formula>0</formula>
    </cfRule>
  </conditionalFormatting>
  <conditionalFormatting sqref="K396">
    <cfRule type="cellIs" dxfId="1111" priority="324" operator="equal">
      <formula>0</formula>
    </cfRule>
  </conditionalFormatting>
  <conditionalFormatting sqref="K398">
    <cfRule type="cellIs" dxfId="1110" priority="323" operator="equal">
      <formula>0</formula>
    </cfRule>
  </conditionalFormatting>
  <conditionalFormatting sqref="K399">
    <cfRule type="cellIs" dxfId="1109" priority="322" operator="equal">
      <formula>0</formula>
    </cfRule>
  </conditionalFormatting>
  <conditionalFormatting sqref="K404">
    <cfRule type="cellIs" dxfId="1108" priority="321" operator="equal">
      <formula>0</formula>
    </cfRule>
  </conditionalFormatting>
  <conditionalFormatting sqref="K408:K409">
    <cfRule type="cellIs" dxfId="1107" priority="320" operator="equal">
      <formula>0</formula>
    </cfRule>
  </conditionalFormatting>
  <conditionalFormatting sqref="K410">
    <cfRule type="cellIs" dxfId="1106" priority="319" operator="equal">
      <formula>0</formula>
    </cfRule>
  </conditionalFormatting>
  <conditionalFormatting sqref="K411">
    <cfRule type="cellIs" dxfId="1105" priority="318" operator="equal">
      <formula>0</formula>
    </cfRule>
  </conditionalFormatting>
  <conditionalFormatting sqref="K414">
    <cfRule type="cellIs" dxfId="1104" priority="317" operator="equal">
      <formula>0</formula>
    </cfRule>
  </conditionalFormatting>
  <conditionalFormatting sqref="K417">
    <cfRule type="cellIs" dxfId="1103" priority="316" operator="equal">
      <formula>0</formula>
    </cfRule>
  </conditionalFormatting>
  <conditionalFormatting sqref="K441">
    <cfRule type="cellIs" dxfId="1102" priority="315" operator="equal">
      <formula>0</formula>
    </cfRule>
  </conditionalFormatting>
  <conditionalFormatting sqref="K442">
    <cfRule type="cellIs" dxfId="1101" priority="314" operator="equal">
      <formula>0</formula>
    </cfRule>
  </conditionalFormatting>
  <conditionalFormatting sqref="K446">
    <cfRule type="cellIs" dxfId="1100" priority="313" operator="equal">
      <formula>0</formula>
    </cfRule>
  </conditionalFormatting>
  <conditionalFormatting sqref="K447">
    <cfRule type="cellIs" dxfId="1099" priority="312" operator="equal">
      <formula>0</formula>
    </cfRule>
  </conditionalFormatting>
  <conditionalFormatting sqref="K448">
    <cfRule type="cellIs" dxfId="1098" priority="311" operator="equal">
      <formula>0</formula>
    </cfRule>
  </conditionalFormatting>
  <conditionalFormatting sqref="K450:K452">
    <cfRule type="cellIs" dxfId="1097" priority="310" operator="equal">
      <formula>0</formula>
    </cfRule>
  </conditionalFormatting>
  <conditionalFormatting sqref="K444">
    <cfRule type="cellIs" dxfId="1096" priority="309" operator="equal">
      <formula>0</formula>
    </cfRule>
  </conditionalFormatting>
  <conditionalFormatting sqref="K453">
    <cfRule type="cellIs" dxfId="1095" priority="308" operator="equal">
      <formula>0</formula>
    </cfRule>
  </conditionalFormatting>
  <conditionalFormatting sqref="K456:K458">
    <cfRule type="cellIs" dxfId="1094" priority="307" operator="equal">
      <formula>0</formula>
    </cfRule>
  </conditionalFormatting>
  <conditionalFormatting sqref="K460:K462">
    <cfRule type="cellIs" dxfId="1093" priority="306" operator="equal">
      <formula>0</formula>
    </cfRule>
  </conditionalFormatting>
  <conditionalFormatting sqref="K464:K466">
    <cfRule type="cellIs" dxfId="1092" priority="305" operator="equal">
      <formula>0</formula>
    </cfRule>
  </conditionalFormatting>
  <conditionalFormatting sqref="K514">
    <cfRule type="cellIs" dxfId="1091" priority="304" operator="equal">
      <formula>0</formula>
    </cfRule>
  </conditionalFormatting>
  <conditionalFormatting sqref="K515">
    <cfRule type="cellIs" dxfId="1090" priority="303" operator="equal">
      <formula>0</formula>
    </cfRule>
  </conditionalFormatting>
  <conditionalFormatting sqref="K520">
    <cfRule type="cellIs" dxfId="1089" priority="302" operator="equal">
      <formula>0</formula>
    </cfRule>
  </conditionalFormatting>
  <conditionalFormatting sqref="K521">
    <cfRule type="cellIs" dxfId="1088" priority="301" operator="equal">
      <formula>0</formula>
    </cfRule>
  </conditionalFormatting>
  <conditionalFormatting sqref="K522">
    <cfRule type="cellIs" dxfId="1087" priority="300" operator="equal">
      <formula>0</formula>
    </cfRule>
  </conditionalFormatting>
  <conditionalFormatting sqref="K527">
    <cfRule type="cellIs" dxfId="1086" priority="299" operator="equal">
      <formula>0</formula>
    </cfRule>
  </conditionalFormatting>
  <conditionalFormatting sqref="K528">
    <cfRule type="cellIs" dxfId="1085" priority="298" operator="equal">
      <formula>0</formula>
    </cfRule>
  </conditionalFormatting>
  <conditionalFormatting sqref="K530">
    <cfRule type="cellIs" dxfId="1084" priority="297" operator="equal">
      <formula>0</formula>
    </cfRule>
  </conditionalFormatting>
  <conditionalFormatting sqref="K531">
    <cfRule type="cellIs" dxfId="1083" priority="296" operator="equal">
      <formula>0</formula>
    </cfRule>
  </conditionalFormatting>
  <conditionalFormatting sqref="K532">
    <cfRule type="cellIs" dxfId="1082" priority="295" operator="equal">
      <formula>0</formula>
    </cfRule>
  </conditionalFormatting>
  <conditionalFormatting sqref="K533">
    <cfRule type="cellIs" dxfId="1081" priority="294" operator="equal">
      <formula>0</formula>
    </cfRule>
  </conditionalFormatting>
  <conditionalFormatting sqref="K535">
    <cfRule type="cellIs" dxfId="1080" priority="293" operator="equal">
      <formula>0</formula>
    </cfRule>
  </conditionalFormatting>
  <conditionalFormatting sqref="K537">
    <cfRule type="cellIs" dxfId="1079" priority="292" operator="equal">
      <formula>0</formula>
    </cfRule>
  </conditionalFormatting>
  <conditionalFormatting sqref="K538">
    <cfRule type="cellIs" dxfId="1078" priority="291" operator="equal">
      <formula>0</formula>
    </cfRule>
  </conditionalFormatting>
  <conditionalFormatting sqref="K539">
    <cfRule type="cellIs" dxfId="1077" priority="290" operator="equal">
      <formula>0</formula>
    </cfRule>
  </conditionalFormatting>
  <conditionalFormatting sqref="K543">
    <cfRule type="cellIs" dxfId="1076" priority="289" operator="equal">
      <formula>0</formula>
    </cfRule>
  </conditionalFormatting>
  <conditionalFormatting sqref="K544">
    <cfRule type="cellIs" dxfId="1075" priority="288" operator="equal">
      <formula>0</formula>
    </cfRule>
  </conditionalFormatting>
  <conditionalFormatting sqref="K545">
    <cfRule type="cellIs" dxfId="1074" priority="287" operator="equal">
      <formula>0</formula>
    </cfRule>
  </conditionalFormatting>
  <conditionalFormatting sqref="K547">
    <cfRule type="cellIs" dxfId="1073" priority="286" operator="equal">
      <formula>0</formula>
    </cfRule>
  </conditionalFormatting>
  <conditionalFormatting sqref="K551:K561">
    <cfRule type="cellIs" dxfId="1072" priority="285" operator="equal">
      <formula>0</formula>
    </cfRule>
  </conditionalFormatting>
  <conditionalFormatting sqref="K563">
    <cfRule type="cellIs" dxfId="1071" priority="284" operator="equal">
      <formula>0</formula>
    </cfRule>
  </conditionalFormatting>
  <conditionalFormatting sqref="K569">
    <cfRule type="cellIs" dxfId="1070" priority="283" operator="equal">
      <formula>0</formula>
    </cfRule>
  </conditionalFormatting>
  <conditionalFormatting sqref="K567">
    <cfRule type="cellIs" dxfId="1069" priority="282" operator="equal">
      <formula>0</formula>
    </cfRule>
  </conditionalFormatting>
  <conditionalFormatting sqref="K570">
    <cfRule type="cellIs" dxfId="1068" priority="281" operator="equal">
      <formula>0</formula>
    </cfRule>
  </conditionalFormatting>
  <conditionalFormatting sqref="K578:K579">
    <cfRule type="cellIs" dxfId="1067" priority="279" operator="equal">
      <formula>0</formula>
    </cfRule>
  </conditionalFormatting>
  <conditionalFormatting sqref="K573">
    <cfRule type="cellIs" dxfId="1066" priority="280" operator="equal">
      <formula>0</formula>
    </cfRule>
  </conditionalFormatting>
  <conditionalFormatting sqref="K580">
    <cfRule type="cellIs" dxfId="1065" priority="278" operator="equal">
      <formula>0</formula>
    </cfRule>
  </conditionalFormatting>
  <conditionalFormatting sqref="K581">
    <cfRule type="cellIs" dxfId="1064" priority="277" operator="equal">
      <formula>0</formula>
    </cfRule>
  </conditionalFormatting>
  <conditionalFormatting sqref="K584">
    <cfRule type="cellIs" dxfId="1063" priority="276" operator="equal">
      <formula>0</formula>
    </cfRule>
  </conditionalFormatting>
  <conditionalFormatting sqref="K585">
    <cfRule type="cellIs" dxfId="1062" priority="275" operator="equal">
      <formula>0</formula>
    </cfRule>
  </conditionalFormatting>
  <conditionalFormatting sqref="K587">
    <cfRule type="cellIs" dxfId="1061" priority="274" operator="equal">
      <formula>0</formula>
    </cfRule>
  </conditionalFormatting>
  <conditionalFormatting sqref="K588">
    <cfRule type="cellIs" dxfId="1060" priority="273" operator="equal">
      <formula>0</formula>
    </cfRule>
  </conditionalFormatting>
  <conditionalFormatting sqref="K593">
    <cfRule type="cellIs" dxfId="1059" priority="272" operator="equal">
      <formula>0</formula>
    </cfRule>
  </conditionalFormatting>
  <conditionalFormatting sqref="K597">
    <cfRule type="cellIs" dxfId="1058" priority="271" operator="equal">
      <formula>0</formula>
    </cfRule>
  </conditionalFormatting>
  <conditionalFormatting sqref="K598">
    <cfRule type="cellIs" dxfId="1057" priority="270" operator="equal">
      <formula>0</formula>
    </cfRule>
  </conditionalFormatting>
  <conditionalFormatting sqref="K599">
    <cfRule type="cellIs" dxfId="1056" priority="269" operator="equal">
      <formula>0</formula>
    </cfRule>
  </conditionalFormatting>
  <conditionalFormatting sqref="K600">
    <cfRule type="cellIs" dxfId="1055" priority="268" operator="equal">
      <formula>0</formula>
    </cfRule>
  </conditionalFormatting>
  <conditionalFormatting sqref="K603">
    <cfRule type="cellIs" dxfId="1054" priority="267" operator="equal">
      <formula>0</formula>
    </cfRule>
  </conditionalFormatting>
  <conditionalFormatting sqref="K606">
    <cfRule type="cellIs" dxfId="1053" priority="266" operator="equal">
      <formula>0</formula>
    </cfRule>
  </conditionalFormatting>
  <conditionalFormatting sqref="K564">
    <cfRule type="cellIs" dxfId="1052" priority="265" operator="equal">
      <formula>0</formula>
    </cfRule>
  </conditionalFormatting>
  <conditionalFormatting sqref="M431:M432">
    <cfRule type="cellIs" dxfId="1051" priority="264" operator="equal">
      <formula>0</formula>
    </cfRule>
  </conditionalFormatting>
  <conditionalFormatting sqref="M428">
    <cfRule type="cellIs" dxfId="1050" priority="263" operator="equal">
      <formula>0</formula>
    </cfRule>
  </conditionalFormatting>
  <conditionalFormatting sqref="M264">
    <cfRule type="cellIs" dxfId="1049" priority="262" operator="equal">
      <formula>0</formula>
    </cfRule>
  </conditionalFormatting>
  <conditionalFormatting sqref="M265">
    <cfRule type="cellIs" dxfId="1048" priority="261" operator="equal">
      <formula>0</formula>
    </cfRule>
  </conditionalFormatting>
  <conditionalFormatting sqref="M270">
    <cfRule type="cellIs" dxfId="1047" priority="260" operator="equal">
      <formula>0</formula>
    </cfRule>
  </conditionalFormatting>
  <conditionalFormatting sqref="M274">
    <cfRule type="cellIs" dxfId="1046" priority="259" operator="equal">
      <formula>0</formula>
    </cfRule>
  </conditionalFormatting>
  <conditionalFormatting sqref="M275">
    <cfRule type="cellIs" dxfId="1045" priority="258" operator="equal">
      <formula>0</formula>
    </cfRule>
  </conditionalFormatting>
  <conditionalFormatting sqref="M277">
    <cfRule type="cellIs" dxfId="1044" priority="257" operator="equal">
      <formula>0</formula>
    </cfRule>
  </conditionalFormatting>
  <conditionalFormatting sqref="M280">
    <cfRule type="cellIs" dxfId="1043" priority="256" operator="equal">
      <formula>0</formula>
    </cfRule>
  </conditionalFormatting>
  <conditionalFormatting sqref="M281">
    <cfRule type="cellIs" dxfId="1042" priority="255" operator="equal">
      <formula>0</formula>
    </cfRule>
  </conditionalFormatting>
  <conditionalFormatting sqref="M282">
    <cfRule type="cellIs" dxfId="1041" priority="254" operator="equal">
      <formula>0</formula>
    </cfRule>
  </conditionalFormatting>
  <conditionalFormatting sqref="M283">
    <cfRule type="cellIs" dxfId="1040" priority="253" operator="equal">
      <formula>0</formula>
    </cfRule>
  </conditionalFormatting>
  <conditionalFormatting sqref="M284">
    <cfRule type="cellIs" dxfId="1039" priority="252" operator="equal">
      <formula>0</formula>
    </cfRule>
  </conditionalFormatting>
  <conditionalFormatting sqref="M285">
    <cfRule type="cellIs" dxfId="1038" priority="251" operator="equal">
      <formula>0</formula>
    </cfRule>
  </conditionalFormatting>
  <conditionalFormatting sqref="M286">
    <cfRule type="cellIs" dxfId="1037" priority="250" operator="equal">
      <formula>0</formula>
    </cfRule>
  </conditionalFormatting>
  <conditionalFormatting sqref="M287">
    <cfRule type="cellIs" dxfId="1036" priority="249" operator="equal">
      <formula>0</formula>
    </cfRule>
  </conditionalFormatting>
  <conditionalFormatting sqref="M288">
    <cfRule type="cellIs" dxfId="1035" priority="248" operator="equal">
      <formula>0</formula>
    </cfRule>
  </conditionalFormatting>
  <conditionalFormatting sqref="M289">
    <cfRule type="cellIs" dxfId="1034" priority="247" operator="equal">
      <formula>0</formula>
    </cfRule>
  </conditionalFormatting>
  <conditionalFormatting sqref="M290">
    <cfRule type="cellIs" dxfId="1033" priority="246" operator="equal">
      <formula>0</formula>
    </cfRule>
  </conditionalFormatting>
  <conditionalFormatting sqref="M291">
    <cfRule type="cellIs" dxfId="1032" priority="245" operator="equal">
      <formula>0</formula>
    </cfRule>
  </conditionalFormatting>
  <conditionalFormatting sqref="M292">
    <cfRule type="cellIs" dxfId="1031" priority="244" operator="equal">
      <formula>0</formula>
    </cfRule>
  </conditionalFormatting>
  <conditionalFormatting sqref="M293">
    <cfRule type="cellIs" dxfId="1030" priority="243" operator="equal">
      <formula>0</formula>
    </cfRule>
  </conditionalFormatting>
  <conditionalFormatting sqref="M295">
    <cfRule type="cellIs" dxfId="1029" priority="242" operator="equal">
      <formula>0</formula>
    </cfRule>
  </conditionalFormatting>
  <conditionalFormatting sqref="M297">
    <cfRule type="cellIs" dxfId="1028" priority="241" operator="equal">
      <formula>0</formula>
    </cfRule>
  </conditionalFormatting>
  <conditionalFormatting sqref="M299">
    <cfRule type="cellIs" dxfId="1027" priority="240" operator="equal">
      <formula>0</formula>
    </cfRule>
  </conditionalFormatting>
  <conditionalFormatting sqref="M301">
    <cfRule type="cellIs" dxfId="1026" priority="239" operator="equal">
      <formula>0</formula>
    </cfRule>
  </conditionalFormatting>
  <conditionalFormatting sqref="M302">
    <cfRule type="cellIs" dxfId="1025" priority="238" operator="equal">
      <formula>0</formula>
    </cfRule>
  </conditionalFormatting>
  <conditionalFormatting sqref="M303">
    <cfRule type="cellIs" dxfId="1024" priority="237" operator="equal">
      <formula>0</formula>
    </cfRule>
  </conditionalFormatting>
  <conditionalFormatting sqref="M307">
    <cfRule type="cellIs" dxfId="1023" priority="236" operator="equal">
      <formula>0</formula>
    </cfRule>
  </conditionalFormatting>
  <conditionalFormatting sqref="M309">
    <cfRule type="cellIs" dxfId="1022" priority="235" operator="equal">
      <formula>0</formula>
    </cfRule>
  </conditionalFormatting>
  <conditionalFormatting sqref="M314">
    <cfRule type="cellIs" dxfId="1021" priority="234" operator="equal">
      <formula>0</formula>
    </cfRule>
  </conditionalFormatting>
  <conditionalFormatting sqref="M315">
    <cfRule type="cellIs" dxfId="1020" priority="233" operator="equal">
      <formula>0</formula>
    </cfRule>
  </conditionalFormatting>
  <conditionalFormatting sqref="M317">
    <cfRule type="cellIs" dxfId="1019" priority="232" operator="equal">
      <formula>0</formula>
    </cfRule>
  </conditionalFormatting>
  <conditionalFormatting sqref="M318">
    <cfRule type="cellIs" dxfId="1018" priority="231" operator="equal">
      <formula>0</formula>
    </cfRule>
  </conditionalFormatting>
  <conditionalFormatting sqref="M319">
    <cfRule type="cellIs" dxfId="1017" priority="230" operator="equal">
      <formula>0</formula>
    </cfRule>
  </conditionalFormatting>
  <conditionalFormatting sqref="M324">
    <cfRule type="cellIs" dxfId="1016" priority="229" operator="equal">
      <formula>0</formula>
    </cfRule>
  </conditionalFormatting>
  <conditionalFormatting sqref="M325">
    <cfRule type="cellIs" dxfId="1015" priority="228" operator="equal">
      <formula>0</formula>
    </cfRule>
  </conditionalFormatting>
  <conditionalFormatting sqref="M326">
    <cfRule type="cellIs" dxfId="1014" priority="227" operator="equal">
      <formula>0</formula>
    </cfRule>
  </conditionalFormatting>
  <conditionalFormatting sqref="M331">
    <cfRule type="cellIs" dxfId="1013" priority="226" operator="equal">
      <formula>0</formula>
    </cfRule>
  </conditionalFormatting>
  <conditionalFormatting sqref="M332">
    <cfRule type="cellIs" dxfId="1012" priority="225" operator="equal">
      <formula>0</formula>
    </cfRule>
  </conditionalFormatting>
  <conditionalFormatting sqref="M333">
    <cfRule type="cellIs" dxfId="1011" priority="224" operator="equal">
      <formula>0</formula>
    </cfRule>
  </conditionalFormatting>
  <conditionalFormatting sqref="M338">
    <cfRule type="cellIs" dxfId="1010" priority="223" operator="equal">
      <formula>0</formula>
    </cfRule>
  </conditionalFormatting>
  <conditionalFormatting sqref="M339">
    <cfRule type="cellIs" dxfId="1009" priority="222" operator="equal">
      <formula>0</formula>
    </cfRule>
  </conditionalFormatting>
  <conditionalFormatting sqref="M341">
    <cfRule type="cellIs" dxfId="1008" priority="221" operator="equal">
      <formula>0</formula>
    </cfRule>
  </conditionalFormatting>
  <conditionalFormatting sqref="M342">
    <cfRule type="cellIs" dxfId="1007" priority="220" operator="equal">
      <formula>0</formula>
    </cfRule>
  </conditionalFormatting>
  <conditionalFormatting sqref="M343">
    <cfRule type="cellIs" dxfId="1006" priority="219" operator="equal">
      <formula>0</formula>
    </cfRule>
  </conditionalFormatting>
  <conditionalFormatting sqref="M344">
    <cfRule type="cellIs" dxfId="1005" priority="218" operator="equal">
      <formula>0</formula>
    </cfRule>
  </conditionalFormatting>
  <conditionalFormatting sqref="M346">
    <cfRule type="cellIs" dxfId="1004" priority="217" operator="equal">
      <formula>0</formula>
    </cfRule>
  </conditionalFormatting>
  <conditionalFormatting sqref="M348">
    <cfRule type="cellIs" dxfId="1003" priority="216" operator="equal">
      <formula>0</formula>
    </cfRule>
  </conditionalFormatting>
  <conditionalFormatting sqref="M349">
    <cfRule type="cellIs" dxfId="1002" priority="215" operator="equal">
      <formula>0</formula>
    </cfRule>
  </conditionalFormatting>
  <conditionalFormatting sqref="M350">
    <cfRule type="cellIs" dxfId="1001" priority="214" operator="equal">
      <formula>0</formula>
    </cfRule>
  </conditionalFormatting>
  <conditionalFormatting sqref="M354">
    <cfRule type="cellIs" dxfId="1000" priority="213" operator="equal">
      <formula>0</formula>
    </cfRule>
  </conditionalFormatting>
  <conditionalFormatting sqref="M355">
    <cfRule type="cellIs" dxfId="999" priority="212" operator="equal">
      <formula>0</formula>
    </cfRule>
  </conditionalFormatting>
  <conditionalFormatting sqref="M356">
    <cfRule type="cellIs" dxfId="998" priority="211" operator="equal">
      <formula>0</formula>
    </cfRule>
  </conditionalFormatting>
  <conditionalFormatting sqref="M358">
    <cfRule type="cellIs" dxfId="997" priority="210" operator="equal">
      <formula>0</formula>
    </cfRule>
  </conditionalFormatting>
  <conditionalFormatting sqref="M362">
    <cfRule type="cellIs" dxfId="996" priority="209" operator="equal">
      <formula>0</formula>
    </cfRule>
  </conditionalFormatting>
  <conditionalFormatting sqref="M363:M372">
    <cfRule type="cellIs" dxfId="995" priority="208" operator="equal">
      <formula>0</formula>
    </cfRule>
  </conditionalFormatting>
  <conditionalFormatting sqref="M374">
    <cfRule type="cellIs" dxfId="994" priority="207" operator="equal">
      <formula>0</formula>
    </cfRule>
  </conditionalFormatting>
  <conditionalFormatting sqref="M375">
    <cfRule type="cellIs" dxfId="993" priority="206" operator="equal">
      <formula>0</formula>
    </cfRule>
  </conditionalFormatting>
  <conditionalFormatting sqref="M378">
    <cfRule type="cellIs" dxfId="992" priority="205" operator="equal">
      <formula>0</formula>
    </cfRule>
  </conditionalFormatting>
  <conditionalFormatting sqref="M380">
    <cfRule type="cellIs" dxfId="991" priority="204" operator="equal">
      <formula>0</formula>
    </cfRule>
  </conditionalFormatting>
  <conditionalFormatting sqref="M381">
    <cfRule type="cellIs" dxfId="990" priority="203" operator="equal">
      <formula>0</formula>
    </cfRule>
  </conditionalFormatting>
  <conditionalFormatting sqref="M384">
    <cfRule type="cellIs" dxfId="989" priority="202" operator="equal">
      <formula>0</formula>
    </cfRule>
  </conditionalFormatting>
  <conditionalFormatting sqref="M389">
    <cfRule type="cellIs" dxfId="988" priority="201" operator="equal">
      <formula>0</formula>
    </cfRule>
  </conditionalFormatting>
  <conditionalFormatting sqref="M390">
    <cfRule type="cellIs" dxfId="987" priority="200" operator="equal">
      <formula>0</formula>
    </cfRule>
  </conditionalFormatting>
  <conditionalFormatting sqref="M391">
    <cfRule type="cellIs" dxfId="986" priority="199" operator="equal">
      <formula>0</formula>
    </cfRule>
  </conditionalFormatting>
  <conditionalFormatting sqref="M392">
    <cfRule type="cellIs" dxfId="985" priority="198" operator="equal">
      <formula>0</formula>
    </cfRule>
  </conditionalFormatting>
  <conditionalFormatting sqref="M395">
    <cfRule type="cellIs" dxfId="984" priority="197" operator="equal">
      <formula>0</formula>
    </cfRule>
  </conditionalFormatting>
  <conditionalFormatting sqref="M396">
    <cfRule type="cellIs" dxfId="983" priority="196" operator="equal">
      <formula>0</formula>
    </cfRule>
  </conditionalFormatting>
  <conditionalFormatting sqref="M398">
    <cfRule type="cellIs" dxfId="982" priority="195" operator="equal">
      <formula>0</formula>
    </cfRule>
  </conditionalFormatting>
  <conditionalFormatting sqref="M399">
    <cfRule type="cellIs" dxfId="981" priority="194" operator="equal">
      <formula>0</formula>
    </cfRule>
  </conditionalFormatting>
  <conditionalFormatting sqref="M404">
    <cfRule type="cellIs" dxfId="980" priority="193" operator="equal">
      <formula>0</formula>
    </cfRule>
  </conditionalFormatting>
  <conditionalFormatting sqref="M408:M409">
    <cfRule type="cellIs" dxfId="979" priority="192" operator="equal">
      <formula>0</formula>
    </cfRule>
  </conditionalFormatting>
  <conditionalFormatting sqref="M410">
    <cfRule type="cellIs" dxfId="978" priority="191" operator="equal">
      <formula>0</formula>
    </cfRule>
  </conditionalFormatting>
  <conditionalFormatting sqref="M411">
    <cfRule type="cellIs" dxfId="977" priority="190" operator="equal">
      <formula>0</formula>
    </cfRule>
  </conditionalFormatting>
  <conditionalFormatting sqref="M414">
    <cfRule type="cellIs" dxfId="976" priority="189" operator="equal">
      <formula>0</formula>
    </cfRule>
  </conditionalFormatting>
  <conditionalFormatting sqref="M417">
    <cfRule type="cellIs" dxfId="975" priority="188" operator="equal">
      <formula>0</formula>
    </cfRule>
  </conditionalFormatting>
  <conditionalFormatting sqref="M441">
    <cfRule type="cellIs" dxfId="974" priority="187" operator="equal">
      <formula>0</formula>
    </cfRule>
  </conditionalFormatting>
  <conditionalFormatting sqref="M442">
    <cfRule type="cellIs" dxfId="973" priority="186" operator="equal">
      <formula>0</formula>
    </cfRule>
  </conditionalFormatting>
  <conditionalFormatting sqref="M446">
    <cfRule type="cellIs" dxfId="972" priority="185" operator="equal">
      <formula>0</formula>
    </cfRule>
  </conditionalFormatting>
  <conditionalFormatting sqref="M447">
    <cfRule type="cellIs" dxfId="971" priority="184" operator="equal">
      <formula>0</formula>
    </cfRule>
  </conditionalFormatting>
  <conditionalFormatting sqref="M448">
    <cfRule type="cellIs" dxfId="970" priority="183" operator="equal">
      <formula>0</formula>
    </cfRule>
  </conditionalFormatting>
  <conditionalFormatting sqref="M450:M452">
    <cfRule type="cellIs" dxfId="969" priority="182" operator="equal">
      <formula>0</formula>
    </cfRule>
  </conditionalFormatting>
  <conditionalFormatting sqref="M444">
    <cfRule type="cellIs" dxfId="968" priority="181" operator="equal">
      <formula>0</formula>
    </cfRule>
  </conditionalFormatting>
  <conditionalFormatting sqref="M453">
    <cfRule type="cellIs" dxfId="967" priority="180" operator="equal">
      <formula>0</formula>
    </cfRule>
  </conditionalFormatting>
  <conditionalFormatting sqref="M456:M458">
    <cfRule type="cellIs" dxfId="966" priority="179" operator="equal">
      <formula>0</formula>
    </cfRule>
  </conditionalFormatting>
  <conditionalFormatting sqref="M460:M462">
    <cfRule type="cellIs" dxfId="965" priority="178" operator="equal">
      <formula>0</formula>
    </cfRule>
  </conditionalFormatting>
  <conditionalFormatting sqref="M464:M466">
    <cfRule type="cellIs" dxfId="964" priority="177" operator="equal">
      <formula>0</formula>
    </cfRule>
  </conditionalFormatting>
  <conditionalFormatting sqref="M514">
    <cfRule type="cellIs" dxfId="963" priority="176" operator="equal">
      <formula>0</formula>
    </cfRule>
  </conditionalFormatting>
  <conditionalFormatting sqref="M515">
    <cfRule type="cellIs" dxfId="962" priority="175" operator="equal">
      <formula>0</formula>
    </cfRule>
  </conditionalFormatting>
  <conditionalFormatting sqref="M520">
    <cfRule type="cellIs" dxfId="961" priority="174" operator="equal">
      <formula>0</formula>
    </cfRule>
  </conditionalFormatting>
  <conditionalFormatting sqref="M521">
    <cfRule type="cellIs" dxfId="960" priority="173" operator="equal">
      <formula>0</formula>
    </cfRule>
  </conditionalFormatting>
  <conditionalFormatting sqref="M522">
    <cfRule type="cellIs" dxfId="959" priority="172" operator="equal">
      <formula>0</formula>
    </cfRule>
  </conditionalFormatting>
  <conditionalFormatting sqref="M527">
    <cfRule type="cellIs" dxfId="958" priority="171" operator="equal">
      <formula>0</formula>
    </cfRule>
  </conditionalFormatting>
  <conditionalFormatting sqref="M528">
    <cfRule type="cellIs" dxfId="957" priority="170" operator="equal">
      <formula>0</formula>
    </cfRule>
  </conditionalFormatting>
  <conditionalFormatting sqref="M530">
    <cfRule type="cellIs" dxfId="956" priority="169" operator="equal">
      <formula>0</formula>
    </cfRule>
  </conditionalFormatting>
  <conditionalFormatting sqref="M531">
    <cfRule type="cellIs" dxfId="955" priority="168" operator="equal">
      <formula>0</formula>
    </cfRule>
  </conditionalFormatting>
  <conditionalFormatting sqref="M532">
    <cfRule type="cellIs" dxfId="954" priority="167" operator="equal">
      <formula>0</formula>
    </cfRule>
  </conditionalFormatting>
  <conditionalFormatting sqref="M533">
    <cfRule type="cellIs" dxfId="953" priority="166" operator="equal">
      <formula>0</formula>
    </cfRule>
  </conditionalFormatting>
  <conditionalFormatting sqref="M535">
    <cfRule type="cellIs" dxfId="952" priority="165" operator="equal">
      <formula>0</formula>
    </cfRule>
  </conditionalFormatting>
  <conditionalFormatting sqref="M537">
    <cfRule type="cellIs" dxfId="951" priority="164" operator="equal">
      <formula>0</formula>
    </cfRule>
  </conditionalFormatting>
  <conditionalFormatting sqref="M538">
    <cfRule type="cellIs" dxfId="950" priority="163" operator="equal">
      <formula>0</formula>
    </cfRule>
  </conditionalFormatting>
  <conditionalFormatting sqref="M539">
    <cfRule type="cellIs" dxfId="949" priority="162" operator="equal">
      <formula>0</formula>
    </cfRule>
  </conditionalFormatting>
  <conditionalFormatting sqref="M543">
    <cfRule type="cellIs" dxfId="948" priority="161" operator="equal">
      <formula>0</formula>
    </cfRule>
  </conditionalFormatting>
  <conditionalFormatting sqref="M544">
    <cfRule type="cellIs" dxfId="947" priority="160" operator="equal">
      <formula>0</formula>
    </cfRule>
  </conditionalFormatting>
  <conditionalFormatting sqref="M545">
    <cfRule type="cellIs" dxfId="946" priority="159" operator="equal">
      <formula>0</formula>
    </cfRule>
  </conditionalFormatting>
  <conditionalFormatting sqref="M547">
    <cfRule type="cellIs" dxfId="945" priority="158" operator="equal">
      <formula>0</formula>
    </cfRule>
  </conditionalFormatting>
  <conditionalFormatting sqref="M551:M561">
    <cfRule type="cellIs" dxfId="944" priority="157" operator="equal">
      <formula>0</formula>
    </cfRule>
  </conditionalFormatting>
  <conditionalFormatting sqref="M563">
    <cfRule type="cellIs" dxfId="943" priority="156" operator="equal">
      <formula>0</formula>
    </cfRule>
  </conditionalFormatting>
  <conditionalFormatting sqref="M569">
    <cfRule type="cellIs" dxfId="942" priority="155" operator="equal">
      <formula>0</formula>
    </cfRule>
  </conditionalFormatting>
  <conditionalFormatting sqref="M567">
    <cfRule type="cellIs" dxfId="941" priority="154" operator="equal">
      <formula>0</formula>
    </cfRule>
  </conditionalFormatting>
  <conditionalFormatting sqref="M570">
    <cfRule type="cellIs" dxfId="940" priority="153" operator="equal">
      <formula>0</formula>
    </cfRule>
  </conditionalFormatting>
  <conditionalFormatting sqref="M580">
    <cfRule type="cellIs" dxfId="939" priority="150" operator="equal">
      <formula>0</formula>
    </cfRule>
  </conditionalFormatting>
  <conditionalFormatting sqref="M573">
    <cfRule type="cellIs" dxfId="938" priority="152" operator="equal">
      <formula>0</formula>
    </cfRule>
  </conditionalFormatting>
  <conditionalFormatting sqref="M578:M579">
    <cfRule type="cellIs" dxfId="937" priority="151" operator="equal">
      <formula>0</formula>
    </cfRule>
  </conditionalFormatting>
  <conditionalFormatting sqref="M581">
    <cfRule type="cellIs" dxfId="936" priority="149" operator="equal">
      <formula>0</formula>
    </cfRule>
  </conditionalFormatting>
  <conditionalFormatting sqref="M584">
    <cfRule type="cellIs" dxfId="935" priority="148" operator="equal">
      <formula>0</formula>
    </cfRule>
  </conditionalFormatting>
  <conditionalFormatting sqref="M585">
    <cfRule type="cellIs" dxfId="934" priority="147" operator="equal">
      <formula>0</formula>
    </cfRule>
  </conditionalFormatting>
  <conditionalFormatting sqref="M587">
    <cfRule type="cellIs" dxfId="933" priority="146" operator="equal">
      <formula>0</formula>
    </cfRule>
  </conditionalFormatting>
  <conditionalFormatting sqref="M588">
    <cfRule type="cellIs" dxfId="932" priority="145" operator="equal">
      <formula>0</formula>
    </cfRule>
  </conditionalFormatting>
  <conditionalFormatting sqref="M593">
    <cfRule type="cellIs" dxfId="931" priority="144" operator="equal">
      <formula>0</formula>
    </cfRule>
  </conditionalFormatting>
  <conditionalFormatting sqref="M597">
    <cfRule type="cellIs" dxfId="930" priority="143" operator="equal">
      <formula>0</formula>
    </cfRule>
  </conditionalFormatting>
  <conditionalFormatting sqref="M598">
    <cfRule type="cellIs" dxfId="929" priority="142" operator="equal">
      <formula>0</formula>
    </cfRule>
  </conditionalFormatting>
  <conditionalFormatting sqref="M599">
    <cfRule type="cellIs" dxfId="928" priority="141" operator="equal">
      <formula>0</formula>
    </cfRule>
  </conditionalFormatting>
  <conditionalFormatting sqref="M600">
    <cfRule type="cellIs" dxfId="927" priority="140" operator="equal">
      <formula>0</formula>
    </cfRule>
  </conditionalFormatting>
  <conditionalFormatting sqref="M603">
    <cfRule type="cellIs" dxfId="926" priority="139" operator="equal">
      <formula>0</formula>
    </cfRule>
  </conditionalFormatting>
  <conditionalFormatting sqref="M606">
    <cfRule type="cellIs" dxfId="925" priority="138" operator="equal">
      <formula>0</formula>
    </cfRule>
  </conditionalFormatting>
  <conditionalFormatting sqref="M564">
    <cfRule type="cellIs" dxfId="924" priority="137" operator="equal">
      <formula>0</formula>
    </cfRule>
  </conditionalFormatting>
  <conditionalFormatting sqref="O431:O432">
    <cfRule type="cellIs" dxfId="923" priority="136" operator="equal">
      <formula>0</formula>
    </cfRule>
  </conditionalFormatting>
  <conditionalFormatting sqref="O428">
    <cfRule type="cellIs" dxfId="922" priority="135" operator="equal">
      <formula>0</formula>
    </cfRule>
  </conditionalFormatting>
  <conditionalFormatting sqref="O264">
    <cfRule type="cellIs" dxfId="921" priority="134" operator="equal">
      <formula>0</formula>
    </cfRule>
  </conditionalFormatting>
  <conditionalFormatting sqref="O265">
    <cfRule type="cellIs" dxfId="920" priority="133" operator="equal">
      <formula>0</formula>
    </cfRule>
  </conditionalFormatting>
  <conditionalFormatting sqref="O270">
    <cfRule type="cellIs" dxfId="919" priority="132" operator="equal">
      <formula>0</formula>
    </cfRule>
  </conditionalFormatting>
  <conditionalFormatting sqref="O274">
    <cfRule type="cellIs" dxfId="918" priority="131" operator="equal">
      <formula>0</formula>
    </cfRule>
  </conditionalFormatting>
  <conditionalFormatting sqref="O275">
    <cfRule type="cellIs" dxfId="917" priority="130" operator="equal">
      <formula>0</formula>
    </cfRule>
  </conditionalFormatting>
  <conditionalFormatting sqref="O277">
    <cfRule type="cellIs" dxfId="916" priority="129" operator="equal">
      <formula>0</formula>
    </cfRule>
  </conditionalFormatting>
  <conditionalFormatting sqref="O280">
    <cfRule type="cellIs" dxfId="915" priority="128" operator="equal">
      <formula>0</formula>
    </cfRule>
  </conditionalFormatting>
  <conditionalFormatting sqref="O281">
    <cfRule type="cellIs" dxfId="914" priority="127" operator="equal">
      <formula>0</formula>
    </cfRule>
  </conditionalFormatting>
  <conditionalFormatting sqref="O282">
    <cfRule type="cellIs" dxfId="913" priority="126" operator="equal">
      <formula>0</formula>
    </cfRule>
  </conditionalFormatting>
  <conditionalFormatting sqref="O283">
    <cfRule type="cellIs" dxfId="912" priority="125" operator="equal">
      <formula>0</formula>
    </cfRule>
  </conditionalFormatting>
  <conditionalFormatting sqref="O284">
    <cfRule type="cellIs" dxfId="911" priority="124" operator="equal">
      <formula>0</formula>
    </cfRule>
  </conditionalFormatting>
  <conditionalFormatting sqref="O285">
    <cfRule type="cellIs" dxfId="910" priority="123" operator="equal">
      <formula>0</formula>
    </cfRule>
  </conditionalFormatting>
  <conditionalFormatting sqref="O286">
    <cfRule type="cellIs" dxfId="909" priority="122" operator="equal">
      <formula>0</formula>
    </cfRule>
  </conditionalFormatting>
  <conditionalFormatting sqref="O287">
    <cfRule type="cellIs" dxfId="908" priority="121" operator="equal">
      <formula>0</formula>
    </cfRule>
  </conditionalFormatting>
  <conditionalFormatting sqref="O288">
    <cfRule type="cellIs" dxfId="907" priority="120" operator="equal">
      <formula>0</formula>
    </cfRule>
  </conditionalFormatting>
  <conditionalFormatting sqref="O289">
    <cfRule type="cellIs" dxfId="906" priority="119" operator="equal">
      <formula>0</formula>
    </cfRule>
  </conditionalFormatting>
  <conditionalFormatting sqref="O290">
    <cfRule type="cellIs" dxfId="905" priority="118" operator="equal">
      <formula>0</formula>
    </cfRule>
  </conditionalFormatting>
  <conditionalFormatting sqref="O291">
    <cfRule type="cellIs" dxfId="904" priority="117" operator="equal">
      <formula>0</formula>
    </cfRule>
  </conditionalFormatting>
  <conditionalFormatting sqref="O292">
    <cfRule type="cellIs" dxfId="903" priority="116" operator="equal">
      <formula>0</formula>
    </cfRule>
  </conditionalFormatting>
  <conditionalFormatting sqref="O293">
    <cfRule type="cellIs" dxfId="902" priority="115" operator="equal">
      <formula>0</formula>
    </cfRule>
  </conditionalFormatting>
  <conditionalFormatting sqref="O295">
    <cfRule type="cellIs" dxfId="901" priority="114" operator="equal">
      <formula>0</formula>
    </cfRule>
  </conditionalFormatting>
  <conditionalFormatting sqref="O297">
    <cfRule type="cellIs" dxfId="900" priority="113" operator="equal">
      <formula>0</formula>
    </cfRule>
  </conditionalFormatting>
  <conditionalFormatting sqref="O299">
    <cfRule type="cellIs" dxfId="899" priority="112" operator="equal">
      <formula>0</formula>
    </cfRule>
  </conditionalFormatting>
  <conditionalFormatting sqref="O301">
    <cfRule type="cellIs" dxfId="898" priority="111" operator="equal">
      <formula>0</formula>
    </cfRule>
  </conditionalFormatting>
  <conditionalFormatting sqref="O302">
    <cfRule type="cellIs" dxfId="897" priority="110" operator="equal">
      <formula>0</formula>
    </cfRule>
  </conditionalFormatting>
  <conditionalFormatting sqref="O303">
    <cfRule type="cellIs" dxfId="896" priority="109" operator="equal">
      <formula>0</formula>
    </cfRule>
  </conditionalFormatting>
  <conditionalFormatting sqref="O307">
    <cfRule type="cellIs" dxfId="895" priority="108" operator="equal">
      <formula>0</formula>
    </cfRule>
  </conditionalFormatting>
  <conditionalFormatting sqref="O309">
    <cfRule type="cellIs" dxfId="894" priority="107" operator="equal">
      <formula>0</formula>
    </cfRule>
  </conditionalFormatting>
  <conditionalFormatting sqref="O314">
    <cfRule type="cellIs" dxfId="893" priority="106" operator="equal">
      <formula>0</formula>
    </cfRule>
  </conditionalFormatting>
  <conditionalFormatting sqref="O315">
    <cfRule type="cellIs" dxfId="892" priority="105" operator="equal">
      <formula>0</formula>
    </cfRule>
  </conditionalFormatting>
  <conditionalFormatting sqref="O317">
    <cfRule type="cellIs" dxfId="891" priority="104" operator="equal">
      <formula>0</formula>
    </cfRule>
  </conditionalFormatting>
  <conditionalFormatting sqref="O318">
    <cfRule type="cellIs" dxfId="890" priority="103" operator="equal">
      <formula>0</formula>
    </cfRule>
  </conditionalFormatting>
  <conditionalFormatting sqref="O319">
    <cfRule type="cellIs" dxfId="889" priority="102" operator="equal">
      <formula>0</formula>
    </cfRule>
  </conditionalFormatting>
  <conditionalFormatting sqref="O324">
    <cfRule type="cellIs" dxfId="888" priority="101" operator="equal">
      <formula>0</formula>
    </cfRule>
  </conditionalFormatting>
  <conditionalFormatting sqref="O325">
    <cfRule type="cellIs" dxfId="887" priority="100" operator="equal">
      <formula>0</formula>
    </cfRule>
  </conditionalFormatting>
  <conditionalFormatting sqref="O326">
    <cfRule type="cellIs" dxfId="886" priority="99" operator="equal">
      <formula>0</formula>
    </cfRule>
  </conditionalFormatting>
  <conditionalFormatting sqref="O331">
    <cfRule type="cellIs" dxfId="885" priority="98" operator="equal">
      <formula>0</formula>
    </cfRule>
  </conditionalFormatting>
  <conditionalFormatting sqref="O332">
    <cfRule type="cellIs" dxfId="884" priority="97" operator="equal">
      <formula>0</formula>
    </cfRule>
  </conditionalFormatting>
  <conditionalFormatting sqref="O333">
    <cfRule type="cellIs" dxfId="883" priority="96" operator="equal">
      <formula>0</formula>
    </cfRule>
  </conditionalFormatting>
  <conditionalFormatting sqref="O338">
    <cfRule type="cellIs" dxfId="882" priority="95" operator="equal">
      <formula>0</formula>
    </cfRule>
  </conditionalFormatting>
  <conditionalFormatting sqref="O339">
    <cfRule type="cellIs" dxfId="881" priority="94" operator="equal">
      <formula>0</formula>
    </cfRule>
  </conditionalFormatting>
  <conditionalFormatting sqref="O341">
    <cfRule type="cellIs" dxfId="880" priority="93" operator="equal">
      <formula>0</formula>
    </cfRule>
  </conditionalFormatting>
  <conditionalFormatting sqref="O342">
    <cfRule type="cellIs" dxfId="879" priority="92" operator="equal">
      <formula>0</formula>
    </cfRule>
  </conditionalFormatting>
  <conditionalFormatting sqref="O343">
    <cfRule type="cellIs" dxfId="878" priority="91" operator="equal">
      <formula>0</formula>
    </cfRule>
  </conditionalFormatting>
  <conditionalFormatting sqref="O344">
    <cfRule type="cellIs" dxfId="877" priority="90" operator="equal">
      <formula>0</formula>
    </cfRule>
  </conditionalFormatting>
  <conditionalFormatting sqref="O346">
    <cfRule type="cellIs" dxfId="876" priority="89" operator="equal">
      <formula>0</formula>
    </cfRule>
  </conditionalFormatting>
  <conditionalFormatting sqref="O348">
    <cfRule type="cellIs" dxfId="875" priority="88" operator="equal">
      <formula>0</formula>
    </cfRule>
  </conditionalFormatting>
  <conditionalFormatting sqref="O349">
    <cfRule type="cellIs" dxfId="874" priority="87" operator="equal">
      <formula>0</formula>
    </cfRule>
  </conditionalFormatting>
  <conditionalFormatting sqref="O350">
    <cfRule type="cellIs" dxfId="873" priority="86" operator="equal">
      <formula>0</formula>
    </cfRule>
  </conditionalFormatting>
  <conditionalFormatting sqref="O354">
    <cfRule type="cellIs" dxfId="872" priority="85" operator="equal">
      <formula>0</formula>
    </cfRule>
  </conditionalFormatting>
  <conditionalFormatting sqref="O355">
    <cfRule type="cellIs" dxfId="871" priority="84" operator="equal">
      <formula>0</formula>
    </cfRule>
  </conditionalFormatting>
  <conditionalFormatting sqref="O356">
    <cfRule type="cellIs" dxfId="870" priority="83" operator="equal">
      <formula>0</formula>
    </cfRule>
  </conditionalFormatting>
  <conditionalFormatting sqref="O358">
    <cfRule type="cellIs" dxfId="869" priority="82" operator="equal">
      <formula>0</formula>
    </cfRule>
  </conditionalFormatting>
  <conditionalFormatting sqref="O362">
    <cfRule type="cellIs" dxfId="868" priority="81" operator="equal">
      <formula>0</formula>
    </cfRule>
  </conditionalFormatting>
  <conditionalFormatting sqref="O363:O372">
    <cfRule type="cellIs" dxfId="867" priority="80" operator="equal">
      <formula>0</formula>
    </cfRule>
  </conditionalFormatting>
  <conditionalFormatting sqref="O374">
    <cfRule type="cellIs" dxfId="866" priority="79" operator="equal">
      <formula>0</formula>
    </cfRule>
  </conditionalFormatting>
  <conditionalFormatting sqref="O375">
    <cfRule type="cellIs" dxfId="865" priority="78" operator="equal">
      <formula>0</formula>
    </cfRule>
  </conditionalFormatting>
  <conditionalFormatting sqref="O378">
    <cfRule type="cellIs" dxfId="864" priority="77" operator="equal">
      <formula>0</formula>
    </cfRule>
  </conditionalFormatting>
  <conditionalFormatting sqref="O380">
    <cfRule type="cellIs" dxfId="863" priority="76" operator="equal">
      <formula>0</formula>
    </cfRule>
  </conditionalFormatting>
  <conditionalFormatting sqref="O381">
    <cfRule type="cellIs" dxfId="862" priority="75" operator="equal">
      <formula>0</formula>
    </cfRule>
  </conditionalFormatting>
  <conditionalFormatting sqref="O384">
    <cfRule type="cellIs" dxfId="861" priority="74" operator="equal">
      <formula>0</formula>
    </cfRule>
  </conditionalFormatting>
  <conditionalFormatting sqref="O389">
    <cfRule type="cellIs" dxfId="860" priority="73" operator="equal">
      <formula>0</formula>
    </cfRule>
  </conditionalFormatting>
  <conditionalFormatting sqref="O390">
    <cfRule type="cellIs" dxfId="859" priority="72" operator="equal">
      <formula>0</formula>
    </cfRule>
  </conditionalFormatting>
  <conditionalFormatting sqref="O391">
    <cfRule type="cellIs" dxfId="858" priority="71" operator="equal">
      <formula>0</formula>
    </cfRule>
  </conditionalFormatting>
  <conditionalFormatting sqref="O392">
    <cfRule type="cellIs" dxfId="857" priority="70" operator="equal">
      <formula>0</formula>
    </cfRule>
  </conditionalFormatting>
  <conditionalFormatting sqref="O395">
    <cfRule type="cellIs" dxfId="856" priority="69" operator="equal">
      <formula>0</formula>
    </cfRule>
  </conditionalFormatting>
  <conditionalFormatting sqref="O396">
    <cfRule type="cellIs" dxfId="855" priority="68" operator="equal">
      <formula>0</formula>
    </cfRule>
  </conditionalFormatting>
  <conditionalFormatting sqref="O398">
    <cfRule type="cellIs" dxfId="854" priority="67" operator="equal">
      <formula>0</formula>
    </cfRule>
  </conditionalFormatting>
  <conditionalFormatting sqref="O399">
    <cfRule type="cellIs" dxfId="853" priority="66" operator="equal">
      <formula>0</formula>
    </cfRule>
  </conditionalFormatting>
  <conditionalFormatting sqref="O404">
    <cfRule type="cellIs" dxfId="852" priority="65" operator="equal">
      <formula>0</formula>
    </cfRule>
  </conditionalFormatting>
  <conditionalFormatting sqref="O408:O409">
    <cfRule type="cellIs" dxfId="851" priority="64" operator="equal">
      <formula>0</formula>
    </cfRule>
  </conditionalFormatting>
  <conditionalFormatting sqref="O410">
    <cfRule type="cellIs" dxfId="850" priority="63" operator="equal">
      <formula>0</formula>
    </cfRule>
  </conditionalFormatting>
  <conditionalFormatting sqref="O411">
    <cfRule type="cellIs" dxfId="849" priority="62" operator="equal">
      <formula>0</formula>
    </cfRule>
  </conditionalFormatting>
  <conditionalFormatting sqref="O414">
    <cfRule type="cellIs" dxfId="848" priority="61" operator="equal">
      <formula>0</formula>
    </cfRule>
  </conditionalFormatting>
  <conditionalFormatting sqref="O417">
    <cfRule type="cellIs" dxfId="847" priority="60" operator="equal">
      <formula>0</formula>
    </cfRule>
  </conditionalFormatting>
  <conditionalFormatting sqref="O441">
    <cfRule type="cellIs" dxfId="846" priority="59" operator="equal">
      <formula>0</formula>
    </cfRule>
  </conditionalFormatting>
  <conditionalFormatting sqref="O442">
    <cfRule type="cellIs" dxfId="845" priority="58" operator="equal">
      <formula>0</formula>
    </cfRule>
  </conditionalFormatting>
  <conditionalFormatting sqref="O446">
    <cfRule type="cellIs" dxfId="844" priority="57" operator="equal">
      <formula>0</formula>
    </cfRule>
  </conditionalFormatting>
  <conditionalFormatting sqref="O447">
    <cfRule type="cellIs" dxfId="843" priority="56" operator="equal">
      <formula>0</formula>
    </cfRule>
  </conditionalFormatting>
  <conditionalFormatting sqref="O448">
    <cfRule type="cellIs" dxfId="842" priority="55" operator="equal">
      <formula>0</formula>
    </cfRule>
  </conditionalFormatting>
  <conditionalFormatting sqref="O450:O452">
    <cfRule type="cellIs" dxfId="841" priority="54" operator="equal">
      <formula>0</formula>
    </cfRule>
  </conditionalFormatting>
  <conditionalFormatting sqref="O444">
    <cfRule type="cellIs" dxfId="840" priority="53" operator="equal">
      <formula>0</formula>
    </cfRule>
  </conditionalFormatting>
  <conditionalFormatting sqref="O453">
    <cfRule type="cellIs" dxfId="839" priority="52" operator="equal">
      <formula>0</formula>
    </cfRule>
  </conditionalFormatting>
  <conditionalFormatting sqref="O456:O458">
    <cfRule type="cellIs" dxfId="838" priority="51" operator="equal">
      <formula>0</formula>
    </cfRule>
  </conditionalFormatting>
  <conditionalFormatting sqref="O460:O462">
    <cfRule type="cellIs" dxfId="837" priority="50" operator="equal">
      <formula>0</formula>
    </cfRule>
  </conditionalFormatting>
  <conditionalFormatting sqref="O464:O466">
    <cfRule type="cellIs" dxfId="836" priority="49" operator="equal">
      <formula>0</formula>
    </cfRule>
  </conditionalFormatting>
  <conditionalFormatting sqref="O514">
    <cfRule type="cellIs" dxfId="835" priority="48" operator="equal">
      <formula>0</formula>
    </cfRule>
  </conditionalFormatting>
  <conditionalFormatting sqref="O515">
    <cfRule type="cellIs" dxfId="834" priority="47" operator="equal">
      <formula>0</formula>
    </cfRule>
  </conditionalFormatting>
  <conditionalFormatting sqref="O520">
    <cfRule type="cellIs" dxfId="833" priority="46" operator="equal">
      <formula>0</formula>
    </cfRule>
  </conditionalFormatting>
  <conditionalFormatting sqref="O521">
    <cfRule type="cellIs" dxfId="832" priority="45" operator="equal">
      <formula>0</formula>
    </cfRule>
  </conditionalFormatting>
  <conditionalFormatting sqref="O522">
    <cfRule type="cellIs" dxfId="831" priority="44" operator="equal">
      <formula>0</formula>
    </cfRule>
  </conditionalFormatting>
  <conditionalFormatting sqref="O527">
    <cfRule type="cellIs" dxfId="830" priority="43" operator="equal">
      <formula>0</formula>
    </cfRule>
  </conditionalFormatting>
  <conditionalFormatting sqref="O528">
    <cfRule type="cellIs" dxfId="829" priority="42" operator="equal">
      <formula>0</formula>
    </cfRule>
  </conditionalFormatting>
  <conditionalFormatting sqref="O530">
    <cfRule type="cellIs" dxfId="828" priority="41" operator="equal">
      <formula>0</formula>
    </cfRule>
  </conditionalFormatting>
  <conditionalFormatting sqref="O531">
    <cfRule type="cellIs" dxfId="827" priority="40" operator="equal">
      <formula>0</formula>
    </cfRule>
  </conditionalFormatting>
  <conditionalFormatting sqref="O532">
    <cfRule type="cellIs" dxfId="826" priority="39" operator="equal">
      <formula>0</formula>
    </cfRule>
  </conditionalFormatting>
  <conditionalFormatting sqref="O533">
    <cfRule type="cellIs" dxfId="825" priority="38" operator="equal">
      <formula>0</formula>
    </cfRule>
  </conditionalFormatting>
  <conditionalFormatting sqref="O535">
    <cfRule type="cellIs" dxfId="824" priority="37" operator="equal">
      <formula>0</formula>
    </cfRule>
  </conditionalFormatting>
  <conditionalFormatting sqref="O537">
    <cfRule type="cellIs" dxfId="823" priority="36" operator="equal">
      <formula>0</formula>
    </cfRule>
  </conditionalFormatting>
  <conditionalFormatting sqref="O538">
    <cfRule type="cellIs" dxfId="822" priority="35" operator="equal">
      <formula>0</formula>
    </cfRule>
  </conditionalFormatting>
  <conditionalFormatting sqref="O539">
    <cfRule type="cellIs" dxfId="821" priority="34" operator="equal">
      <formula>0</formula>
    </cfRule>
  </conditionalFormatting>
  <conditionalFormatting sqref="O543">
    <cfRule type="cellIs" dxfId="820" priority="33" operator="equal">
      <formula>0</formula>
    </cfRule>
  </conditionalFormatting>
  <conditionalFormatting sqref="O544">
    <cfRule type="cellIs" dxfId="819" priority="32" operator="equal">
      <formula>0</formula>
    </cfRule>
  </conditionalFormatting>
  <conditionalFormatting sqref="O545">
    <cfRule type="cellIs" dxfId="818" priority="31" operator="equal">
      <formula>0</formula>
    </cfRule>
  </conditionalFormatting>
  <conditionalFormatting sqref="O547">
    <cfRule type="cellIs" dxfId="817" priority="30" operator="equal">
      <formula>0</formula>
    </cfRule>
  </conditionalFormatting>
  <conditionalFormatting sqref="O551:O561">
    <cfRule type="cellIs" dxfId="816" priority="29" operator="equal">
      <formula>0</formula>
    </cfRule>
  </conditionalFormatting>
  <conditionalFormatting sqref="O563">
    <cfRule type="cellIs" dxfId="815" priority="28" operator="equal">
      <formula>0</formula>
    </cfRule>
  </conditionalFormatting>
  <conditionalFormatting sqref="O569">
    <cfRule type="cellIs" dxfId="814" priority="27" operator="equal">
      <formula>0</formula>
    </cfRule>
  </conditionalFormatting>
  <conditionalFormatting sqref="O567">
    <cfRule type="cellIs" dxfId="813" priority="26" operator="equal">
      <formula>0</formula>
    </cfRule>
  </conditionalFormatting>
  <conditionalFormatting sqref="O570">
    <cfRule type="cellIs" dxfId="812" priority="25" operator="equal">
      <formula>0</formula>
    </cfRule>
  </conditionalFormatting>
  <conditionalFormatting sqref="O571">
    <cfRule type="cellIs" dxfId="811" priority="24" operator="equal">
      <formula>0</formula>
    </cfRule>
  </conditionalFormatting>
  <conditionalFormatting sqref="O573">
    <cfRule type="cellIs" dxfId="810" priority="23" operator="equal">
      <formula>0</formula>
    </cfRule>
  </conditionalFormatting>
  <conditionalFormatting sqref="O578:O579">
    <cfRule type="cellIs" dxfId="809" priority="22" operator="equal">
      <formula>0</formula>
    </cfRule>
  </conditionalFormatting>
  <conditionalFormatting sqref="O580">
    <cfRule type="cellIs" dxfId="808" priority="21" operator="equal">
      <formula>0</formula>
    </cfRule>
  </conditionalFormatting>
  <conditionalFormatting sqref="O581">
    <cfRule type="cellIs" dxfId="807" priority="20" operator="equal">
      <formula>0</formula>
    </cfRule>
  </conditionalFormatting>
  <conditionalFormatting sqref="O584">
    <cfRule type="cellIs" dxfId="806" priority="19" operator="equal">
      <formula>0</formula>
    </cfRule>
  </conditionalFormatting>
  <conditionalFormatting sqref="O585">
    <cfRule type="cellIs" dxfId="805" priority="18" operator="equal">
      <formula>0</formula>
    </cfRule>
  </conditionalFormatting>
  <conditionalFormatting sqref="O587">
    <cfRule type="cellIs" dxfId="804" priority="17" operator="equal">
      <formula>0</formula>
    </cfRule>
  </conditionalFormatting>
  <conditionalFormatting sqref="O588">
    <cfRule type="cellIs" dxfId="803" priority="16" operator="equal">
      <formula>0</formula>
    </cfRule>
  </conditionalFormatting>
  <conditionalFormatting sqref="O593">
    <cfRule type="cellIs" dxfId="802" priority="15" operator="equal">
      <formula>0</formula>
    </cfRule>
  </conditionalFormatting>
  <conditionalFormatting sqref="O597">
    <cfRule type="cellIs" dxfId="801" priority="14" operator="equal">
      <formula>0</formula>
    </cfRule>
  </conditionalFormatting>
  <conditionalFormatting sqref="O598">
    <cfRule type="cellIs" dxfId="800" priority="13" operator="equal">
      <formula>0</formula>
    </cfRule>
  </conditionalFormatting>
  <conditionalFormatting sqref="O599">
    <cfRule type="cellIs" dxfId="799" priority="12" operator="equal">
      <formula>0</formula>
    </cfRule>
  </conditionalFormatting>
  <conditionalFormatting sqref="O600">
    <cfRule type="cellIs" dxfId="798" priority="11" operator="equal">
      <formula>0</formula>
    </cfRule>
  </conditionalFormatting>
  <conditionalFormatting sqref="O603">
    <cfRule type="cellIs" dxfId="797" priority="10" operator="equal">
      <formula>0</formula>
    </cfRule>
  </conditionalFormatting>
  <conditionalFormatting sqref="O606">
    <cfRule type="cellIs" dxfId="796" priority="9" operator="equal">
      <formula>0</formula>
    </cfRule>
  </conditionalFormatting>
  <conditionalFormatting sqref="O564">
    <cfRule type="cellIs" dxfId="795" priority="8" operator="equal">
      <formula>0</formula>
    </cfRule>
  </conditionalFormatting>
  <conditionalFormatting sqref="I382">
    <cfRule type="cellIs" dxfId="794" priority="7" operator="equal">
      <formula>0</formula>
    </cfRule>
  </conditionalFormatting>
  <conditionalFormatting sqref="K382">
    <cfRule type="cellIs" dxfId="793" priority="6" operator="equal">
      <formula>0</formula>
    </cfRule>
  </conditionalFormatting>
  <conditionalFormatting sqref="M382">
    <cfRule type="cellIs" dxfId="792" priority="5" operator="equal">
      <formula>0</formula>
    </cfRule>
  </conditionalFormatting>
  <conditionalFormatting sqref="O382">
    <cfRule type="cellIs" dxfId="791" priority="4" operator="equal">
      <formula>0</formula>
    </cfRule>
  </conditionalFormatting>
  <conditionalFormatting sqref="I571">
    <cfRule type="cellIs" dxfId="790" priority="3" operator="equal">
      <formula>0</formula>
    </cfRule>
  </conditionalFormatting>
  <conditionalFormatting sqref="K571">
    <cfRule type="cellIs" dxfId="789" priority="2" operator="equal">
      <formula>0</formula>
    </cfRule>
  </conditionalFormatting>
  <conditionalFormatting sqref="M571">
    <cfRule type="cellIs" dxfId="788" priority="1" operator="equal">
      <formula>0</formula>
    </cfRule>
  </conditionalFormatting>
  <printOptions horizontalCentered="1"/>
  <pageMargins left="3.9370078740157501E-2" right="0" top="0.34055118099999998" bottom="0.15748031496063" header="0.31496062992126" footer="0.31496062992126"/>
  <pageSetup paperSize="9" scale="20" fitToHeight="0" orientation="landscape" r:id="rId1"/>
  <headerFooter>
    <oddFooter>Page &amp;P</oddFooter>
  </headerFooter>
  <rowBreaks count="3" manualBreakCount="3">
    <brk id="465" max="16383" man="1"/>
    <brk id="525" max="16383" man="1"/>
    <brk id="616" max="15" man="1"/>
  </rowBreaks>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C695F-5CAD-4096-A892-C7E848FDEE73}">
  <dimension ref="A3:F40"/>
  <sheetViews>
    <sheetView topLeftCell="A14" workbookViewId="0">
      <selection activeCell="G27" sqref="G27"/>
    </sheetView>
  </sheetViews>
  <sheetFormatPr defaultColWidth="9.109375" defaultRowHeight="14.4" x14ac:dyDescent="0.3"/>
  <cols>
    <col min="1" max="1" width="53.109375" style="515" customWidth="1"/>
    <col min="2" max="2" width="26.88671875" style="515" customWidth="1"/>
    <col min="3" max="3" width="12.6640625" style="515" customWidth="1"/>
    <col min="4" max="4" width="10.5546875" style="515" customWidth="1"/>
    <col min="5" max="5" width="11.33203125" style="515" bestFit="1" customWidth="1"/>
    <col min="6" max="6" width="33.5546875" style="515" customWidth="1"/>
    <col min="7" max="7" width="46.6640625" style="515" bestFit="1" customWidth="1"/>
    <col min="8" max="8" width="52.5546875" style="515" bestFit="1" customWidth="1"/>
    <col min="9" max="9" width="15.88671875" style="515" bestFit="1" customWidth="1"/>
    <col min="10" max="10" width="37.5546875" style="515" bestFit="1" customWidth="1"/>
    <col min="11" max="11" width="9" style="515" bestFit="1" customWidth="1"/>
    <col min="12" max="12" width="53.5546875" style="515" bestFit="1" customWidth="1"/>
    <col min="13" max="13" width="65.109375" style="515" bestFit="1" customWidth="1"/>
    <col min="14" max="14" width="26.5546875" style="515" bestFit="1" customWidth="1"/>
    <col min="15" max="15" width="53.88671875" style="515" bestFit="1" customWidth="1"/>
    <col min="16" max="16" width="53.6640625" style="515" bestFit="1" customWidth="1"/>
    <col min="17" max="17" width="56.44140625" style="515" bestFit="1" customWidth="1"/>
    <col min="18" max="18" width="18.5546875" style="515" bestFit="1" customWidth="1"/>
    <col min="19" max="19" width="23.88671875" style="515" bestFit="1" customWidth="1"/>
    <col min="20" max="20" width="13.109375" style="515" bestFit="1" customWidth="1"/>
    <col min="21" max="21" width="49.5546875" style="515" bestFit="1" customWidth="1"/>
    <col min="22" max="22" width="18" style="515" bestFit="1" customWidth="1"/>
    <col min="23" max="23" width="18.33203125" style="515" bestFit="1" customWidth="1"/>
    <col min="24" max="24" width="22.88671875" style="515" bestFit="1" customWidth="1"/>
    <col min="25" max="25" width="18.33203125" style="515" bestFit="1" customWidth="1"/>
    <col min="26" max="26" width="14.5546875" style="515" bestFit="1" customWidth="1"/>
    <col min="27" max="27" width="11.33203125" style="515" bestFit="1" customWidth="1"/>
    <col min="28" max="16384" width="9.109375" style="515"/>
  </cols>
  <sheetData>
    <row r="3" spans="1:6" x14ac:dyDescent="0.3">
      <c r="A3" s="514" t="s">
        <v>1019</v>
      </c>
      <c r="B3" s="514"/>
    </row>
    <row r="5" spans="1:6" ht="28.8" x14ac:dyDescent="0.3">
      <c r="A5" s="516" t="s">
        <v>1020</v>
      </c>
      <c r="B5" s="516" t="s">
        <v>1021</v>
      </c>
      <c r="C5" s="516" t="s">
        <v>1022</v>
      </c>
      <c r="D5" s="517" t="s">
        <v>1023</v>
      </c>
      <c r="E5" s="516" t="s">
        <v>1024</v>
      </c>
      <c r="F5" s="516" t="s">
        <v>1025</v>
      </c>
    </row>
    <row r="6" spans="1:6" x14ac:dyDescent="0.3">
      <c r="A6" s="515" t="s">
        <v>1026</v>
      </c>
      <c r="B6" s="515" t="s">
        <v>1027</v>
      </c>
      <c r="C6" s="518">
        <v>216.58</v>
      </c>
      <c r="D6" s="518">
        <v>12</v>
      </c>
      <c r="E6" s="518">
        <f>C6*D6</f>
        <v>2598.96</v>
      </c>
    </row>
    <row r="7" spans="1:6" x14ac:dyDescent="0.3">
      <c r="A7" s="515" t="s">
        <v>1028</v>
      </c>
      <c r="B7" s="515" t="s">
        <v>1029</v>
      </c>
      <c r="C7" s="518">
        <v>487.5</v>
      </c>
      <c r="D7" s="518">
        <v>12</v>
      </c>
      <c r="E7" s="518">
        <f t="shared" ref="E7:E40" si="0">C7*D7</f>
        <v>5850</v>
      </c>
    </row>
    <row r="8" spans="1:6" x14ac:dyDescent="0.3">
      <c r="A8" s="515" t="s">
        <v>1030</v>
      </c>
      <c r="B8" s="515" t="s">
        <v>1031</v>
      </c>
      <c r="C8" s="518">
        <v>1945</v>
      </c>
      <c r="D8" s="518">
        <v>12</v>
      </c>
      <c r="E8" s="518">
        <f t="shared" si="0"/>
        <v>23340</v>
      </c>
    </row>
    <row r="9" spans="1:6" x14ac:dyDescent="0.3">
      <c r="A9" s="515" t="s">
        <v>1032</v>
      </c>
      <c r="B9" s="515" t="s">
        <v>1033</v>
      </c>
      <c r="C9" s="518">
        <v>2153.4299999999998</v>
      </c>
      <c r="D9" s="518">
        <v>12</v>
      </c>
      <c r="E9" s="518">
        <f t="shared" si="0"/>
        <v>25841.159999999996</v>
      </c>
    </row>
    <row r="10" spans="1:6" x14ac:dyDescent="0.3">
      <c r="A10" s="515" t="s">
        <v>1034</v>
      </c>
      <c r="B10" s="515" t="s">
        <v>1033</v>
      </c>
      <c r="C10" s="518">
        <v>5997.6</v>
      </c>
      <c r="D10" s="518">
        <v>12</v>
      </c>
      <c r="E10" s="518">
        <f t="shared" si="0"/>
        <v>71971.200000000012</v>
      </c>
    </row>
    <row r="11" spans="1:6" x14ac:dyDescent="0.3">
      <c r="A11" s="515" t="s">
        <v>1035</v>
      </c>
      <c r="B11" s="515" t="s">
        <v>1036</v>
      </c>
      <c r="C11" s="518">
        <v>178.5</v>
      </c>
      <c r="D11" s="518">
        <v>12</v>
      </c>
      <c r="E11" s="518">
        <f t="shared" si="0"/>
        <v>2142</v>
      </c>
    </row>
    <row r="12" spans="1:6" x14ac:dyDescent="0.3">
      <c r="A12" s="515" t="s">
        <v>1037</v>
      </c>
      <c r="B12" s="515" t="s">
        <v>1038</v>
      </c>
      <c r="C12" s="518"/>
      <c r="D12" s="518">
        <v>12</v>
      </c>
      <c r="E12" s="518">
        <v>30000</v>
      </c>
    </row>
    <row r="13" spans="1:6" x14ac:dyDescent="0.3">
      <c r="A13" s="515" t="s">
        <v>1039</v>
      </c>
      <c r="B13" s="515" t="s">
        <v>1040</v>
      </c>
      <c r="C13" s="518">
        <v>856.8</v>
      </c>
      <c r="D13" s="518">
        <v>12</v>
      </c>
      <c r="E13" s="518">
        <f t="shared" si="0"/>
        <v>10281.599999999999</v>
      </c>
    </row>
    <row r="14" spans="1:6" x14ac:dyDescent="0.3">
      <c r="A14" s="515" t="s">
        <v>1041</v>
      </c>
      <c r="B14" s="515" t="s">
        <v>1042</v>
      </c>
      <c r="C14" s="518">
        <v>1332</v>
      </c>
      <c r="D14" s="518">
        <v>12</v>
      </c>
      <c r="E14" s="518">
        <f t="shared" si="0"/>
        <v>15984</v>
      </c>
    </row>
    <row r="15" spans="1:6" x14ac:dyDescent="0.3">
      <c r="A15" s="515" t="s">
        <v>1043</v>
      </c>
      <c r="B15" s="515" t="s">
        <v>1044</v>
      </c>
      <c r="C15" s="518">
        <v>1190</v>
      </c>
      <c r="D15" s="518">
        <v>6</v>
      </c>
      <c r="E15" s="518">
        <f t="shared" si="0"/>
        <v>7140</v>
      </c>
      <c r="F15" s="515" t="s">
        <v>1045</v>
      </c>
    </row>
    <row r="16" spans="1:6" x14ac:dyDescent="0.3">
      <c r="A16" s="515" t="s">
        <v>1046</v>
      </c>
      <c r="B16" s="515" t="s">
        <v>1047</v>
      </c>
      <c r="C16" s="518">
        <v>6000</v>
      </c>
      <c r="D16" s="518">
        <v>12</v>
      </c>
      <c r="E16" s="518">
        <f t="shared" si="0"/>
        <v>72000</v>
      </c>
    </row>
    <row r="17" spans="1:6" x14ac:dyDescent="0.3">
      <c r="A17" s="515" t="s">
        <v>1048</v>
      </c>
      <c r="B17" s="515" t="s">
        <v>1049</v>
      </c>
      <c r="C17" s="518">
        <v>1428</v>
      </c>
      <c r="D17" s="518">
        <v>12</v>
      </c>
      <c r="E17" s="518">
        <f t="shared" si="0"/>
        <v>17136</v>
      </c>
    </row>
    <row r="18" spans="1:6" x14ac:dyDescent="0.3">
      <c r="A18" s="515" t="s">
        <v>1050</v>
      </c>
      <c r="B18" s="515" t="s">
        <v>1051</v>
      </c>
      <c r="C18" s="518">
        <v>1200</v>
      </c>
      <c r="D18" s="518">
        <v>4</v>
      </c>
      <c r="E18" s="518">
        <f t="shared" si="0"/>
        <v>4800</v>
      </c>
      <c r="F18" s="515" t="s">
        <v>1052</v>
      </c>
    </row>
    <row r="19" spans="1:6" x14ac:dyDescent="0.3">
      <c r="A19" s="515" t="s">
        <v>1053</v>
      </c>
      <c r="B19" s="515" t="s">
        <v>1054</v>
      </c>
      <c r="C19" s="518">
        <f>2613.33/2</f>
        <v>1306.665</v>
      </c>
      <c r="D19" s="518">
        <v>2</v>
      </c>
      <c r="E19" s="518">
        <f t="shared" si="0"/>
        <v>2613.33</v>
      </c>
      <c r="F19" s="515" t="s">
        <v>1055</v>
      </c>
    </row>
    <row r="20" spans="1:6" x14ac:dyDescent="0.3">
      <c r="A20" s="515" t="s">
        <v>1056</v>
      </c>
      <c r="B20" s="515" t="s">
        <v>1057</v>
      </c>
      <c r="C20" s="518">
        <v>22153</v>
      </c>
      <c r="D20" s="518">
        <v>12</v>
      </c>
      <c r="E20" s="518">
        <f t="shared" si="0"/>
        <v>265836</v>
      </c>
    </row>
    <row r="21" spans="1:6" x14ac:dyDescent="0.3">
      <c r="A21" s="515" t="s">
        <v>1058</v>
      </c>
      <c r="B21" s="515" t="s">
        <v>1059</v>
      </c>
      <c r="C21" s="518">
        <v>2127</v>
      </c>
      <c r="D21" s="518">
        <v>4</v>
      </c>
      <c r="E21" s="518">
        <f t="shared" si="0"/>
        <v>8508</v>
      </c>
    </row>
    <row r="22" spans="1:6" x14ac:dyDescent="0.3">
      <c r="A22" s="515" t="s">
        <v>1060</v>
      </c>
      <c r="C22" s="518">
        <v>1475.6</v>
      </c>
      <c r="D22" s="518">
        <v>1</v>
      </c>
      <c r="E22" s="518">
        <f t="shared" si="0"/>
        <v>1475.6</v>
      </c>
    </row>
    <row r="23" spans="1:6" x14ac:dyDescent="0.3">
      <c r="A23" s="515" t="s">
        <v>1061</v>
      </c>
      <c r="B23" s="515" t="s">
        <v>1062</v>
      </c>
      <c r="C23" s="518">
        <v>416.5</v>
      </c>
      <c r="D23" s="518">
        <v>12</v>
      </c>
      <c r="E23" s="518">
        <f t="shared" si="0"/>
        <v>4998</v>
      </c>
    </row>
    <row r="24" spans="1:6" x14ac:dyDescent="0.3">
      <c r="A24" s="515" t="s">
        <v>1063</v>
      </c>
      <c r="B24" s="515" t="s">
        <v>1064</v>
      </c>
      <c r="C24" s="518">
        <v>1185.24</v>
      </c>
      <c r="D24" s="518">
        <v>12</v>
      </c>
      <c r="E24" s="518">
        <f t="shared" si="0"/>
        <v>14222.880000000001</v>
      </c>
    </row>
    <row r="25" spans="1:6" x14ac:dyDescent="0.3">
      <c r="A25" s="515" t="s">
        <v>1065</v>
      </c>
      <c r="B25" s="515" t="s">
        <v>1064</v>
      </c>
      <c r="C25" s="518">
        <v>906.78</v>
      </c>
      <c r="D25" s="518">
        <v>12</v>
      </c>
      <c r="E25" s="518">
        <f t="shared" si="0"/>
        <v>10881.36</v>
      </c>
    </row>
    <row r="26" spans="1:6" x14ac:dyDescent="0.3">
      <c r="A26" s="515" t="s">
        <v>1066</v>
      </c>
      <c r="B26" s="515" t="s">
        <v>43</v>
      </c>
      <c r="C26" s="518">
        <f>4000+5600+2259</f>
        <v>11859</v>
      </c>
      <c r="D26" s="518">
        <v>6</v>
      </c>
      <c r="E26" s="518">
        <f t="shared" si="0"/>
        <v>71154</v>
      </c>
    </row>
    <row r="27" spans="1:6" x14ac:dyDescent="0.3">
      <c r="A27" s="515" t="s">
        <v>1067</v>
      </c>
      <c r="C27" s="518"/>
      <c r="D27" s="518"/>
      <c r="E27" s="519">
        <f>SUM(E6:E26)</f>
        <v>668774.09</v>
      </c>
    </row>
    <row r="28" spans="1:6" x14ac:dyDescent="0.3">
      <c r="A28" s="515" t="s">
        <v>1068</v>
      </c>
      <c r="E28" s="518">
        <f>100000/10*12</f>
        <v>120000</v>
      </c>
    </row>
    <row r="29" spans="1:6" x14ac:dyDescent="0.3">
      <c r="A29" s="515" t="s">
        <v>1069</v>
      </c>
      <c r="E29" s="519">
        <f>SUM(E27:E28)</f>
        <v>788774.09</v>
      </c>
    </row>
    <row r="30" spans="1:6" x14ac:dyDescent="0.3">
      <c r="A30" s="515" t="s">
        <v>1070</v>
      </c>
      <c r="B30" s="515" t="s">
        <v>1071</v>
      </c>
      <c r="E30" s="518">
        <f>47000/10*12</f>
        <v>56400</v>
      </c>
    </row>
    <row r="31" spans="1:6" x14ac:dyDescent="0.3">
      <c r="A31" s="515" t="s">
        <v>1070</v>
      </c>
      <c r="B31" s="515" t="s">
        <v>1072</v>
      </c>
      <c r="E31" s="518">
        <f>305000/10*12</f>
        <v>366000</v>
      </c>
    </row>
    <row r="32" spans="1:6" x14ac:dyDescent="0.3">
      <c r="A32" s="515" t="s">
        <v>1073</v>
      </c>
      <c r="E32" s="518">
        <f>34200/10*12</f>
        <v>41040</v>
      </c>
    </row>
    <row r="33" spans="1:6" x14ac:dyDescent="0.3">
      <c r="A33" s="520" t="s">
        <v>495</v>
      </c>
      <c r="B33" s="520"/>
      <c r="C33" s="520"/>
      <c r="D33" s="520"/>
      <c r="E33" s="521">
        <f>SUM(E29:E32)</f>
        <v>1252214.0899999999</v>
      </c>
      <c r="F33" s="518"/>
    </row>
    <row r="34" spans="1:6" x14ac:dyDescent="0.3">
      <c r="A34" s="515" t="s">
        <v>1074</v>
      </c>
      <c r="B34" s="522">
        <v>0.43</v>
      </c>
      <c r="E34" s="518">
        <f>E29*B34</f>
        <v>339172.85869999998</v>
      </c>
    </row>
    <row r="35" spans="1:6" x14ac:dyDescent="0.3">
      <c r="A35" s="515" t="s">
        <v>1075</v>
      </c>
      <c r="B35" s="522">
        <v>0.56999999999999995</v>
      </c>
      <c r="E35" s="518">
        <f>E33-E34</f>
        <v>913041.23129999987</v>
      </c>
    </row>
    <row r="36" spans="1:6" x14ac:dyDescent="0.3">
      <c r="E36" s="523"/>
    </row>
    <row r="37" spans="1:6" x14ac:dyDescent="0.3">
      <c r="E37" s="523"/>
    </row>
    <row r="38" spans="1:6" x14ac:dyDescent="0.3">
      <c r="A38" s="524" t="s">
        <v>1076</v>
      </c>
      <c r="E38" s="523"/>
    </row>
    <row r="39" spans="1:6" x14ac:dyDescent="0.3">
      <c r="A39" s="515" t="s">
        <v>1077</v>
      </c>
      <c r="B39" s="515" t="s">
        <v>1078</v>
      </c>
      <c r="C39" s="523">
        <v>656.88</v>
      </c>
      <c r="D39" s="515">
        <v>12</v>
      </c>
      <c r="E39" s="523">
        <f t="shared" si="0"/>
        <v>7882.5599999999995</v>
      </c>
    </row>
    <row r="40" spans="1:6" x14ac:dyDescent="0.3">
      <c r="A40" s="515" t="s">
        <v>1079</v>
      </c>
      <c r="B40" s="515" t="s">
        <v>1080</v>
      </c>
      <c r="C40" s="515">
        <v>1190</v>
      </c>
      <c r="D40" s="515">
        <v>12</v>
      </c>
      <c r="E40" s="523">
        <f t="shared" si="0"/>
        <v>14280</v>
      </c>
    </row>
  </sheetData>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5A5A1-7109-41A5-8ED5-9BB3243883CE}">
  <sheetPr filterMode="1">
    <outlinePr summaryBelow="0" summaryRight="0"/>
  </sheetPr>
  <dimension ref="B1:L284"/>
  <sheetViews>
    <sheetView topLeftCell="A46" zoomScale="85" zoomScaleNormal="85" zoomScaleSheetLayoutView="71" workbookViewId="0">
      <selection activeCell="G27" sqref="G27"/>
    </sheetView>
  </sheetViews>
  <sheetFormatPr defaultColWidth="9.109375" defaultRowHeight="15.6" outlineLevelRow="3" x14ac:dyDescent="0.3"/>
  <cols>
    <col min="1" max="1" width="4.88671875" style="345" customWidth="1"/>
    <col min="2" max="2" width="5.109375" style="342" customWidth="1"/>
    <col min="3" max="3" width="84.33203125" style="366" customWidth="1"/>
    <col min="4" max="4" width="13.6640625" style="344" customWidth="1"/>
    <col min="5" max="5" width="15.88671875" style="344" bestFit="1" customWidth="1"/>
    <col min="6" max="6" width="12.5546875" style="344" customWidth="1"/>
    <col min="7" max="7" width="13.6640625" style="344" bestFit="1" customWidth="1"/>
    <col min="8" max="8" width="13" style="344" customWidth="1"/>
    <col min="9" max="9" width="12.5546875" style="344" customWidth="1"/>
    <col min="10" max="10" width="14.33203125" style="344" customWidth="1"/>
    <col min="11" max="11" width="9.109375" style="344" customWidth="1"/>
    <col min="12" max="12" width="12.109375" style="345" customWidth="1"/>
    <col min="13" max="16384" width="9.109375" style="345"/>
  </cols>
  <sheetData>
    <row r="1" spans="2:12" x14ac:dyDescent="0.3">
      <c r="C1" s="343" t="s">
        <v>973</v>
      </c>
      <c r="D1" s="343"/>
      <c r="E1" s="343"/>
      <c r="F1" s="343"/>
      <c r="G1" s="343"/>
      <c r="H1" s="343"/>
    </row>
    <row r="2" spans="2:12" x14ac:dyDescent="0.3">
      <c r="C2" s="1435" t="s">
        <v>931</v>
      </c>
      <c r="D2" s="1435"/>
      <c r="E2" s="1435"/>
      <c r="F2" s="1435"/>
      <c r="G2" s="343"/>
      <c r="H2" s="343"/>
    </row>
    <row r="3" spans="2:12" x14ac:dyDescent="0.3">
      <c r="C3" s="409" t="s">
        <v>974</v>
      </c>
      <c r="D3" s="343"/>
      <c r="E3" s="343"/>
      <c r="F3" s="343"/>
      <c r="G3" s="343">
        <v>35</v>
      </c>
      <c r="H3" s="343">
        <v>25</v>
      </c>
      <c r="I3" s="344">
        <v>20</v>
      </c>
      <c r="J3" s="344">
        <v>20</v>
      </c>
    </row>
    <row r="4" spans="2:12" x14ac:dyDescent="0.3">
      <c r="C4" s="343" t="s">
        <v>490</v>
      </c>
      <c r="D4" s="343"/>
      <c r="E4" s="346">
        <f ca="1">E12-Venituri!G14</f>
        <v>-786.74976805999961</v>
      </c>
      <c r="F4" s="347"/>
      <c r="G4" s="346">
        <f ca="1">G12-Venituri!I14</f>
        <v>-492.56241882099988</v>
      </c>
      <c r="H4" s="346">
        <f ca="1">H12-Venituri!K14</f>
        <v>-29.687442014999931</v>
      </c>
      <c r="I4" s="348">
        <f ca="1">I12-Venituri!M14</f>
        <v>-267.7499536119999</v>
      </c>
      <c r="J4" s="348">
        <f ca="1">J12-Venituri!O14</f>
        <v>3.2500463880000723</v>
      </c>
    </row>
    <row r="5" spans="2:12" x14ac:dyDescent="0.3">
      <c r="C5" s="1436" t="s">
        <v>491</v>
      </c>
      <c r="D5" s="1436"/>
      <c r="E5" s="1436"/>
      <c r="F5" s="1436"/>
      <c r="G5" s="1436"/>
      <c r="H5" s="1436"/>
      <c r="I5" s="1436"/>
      <c r="J5" s="1436"/>
      <c r="K5" s="345"/>
    </row>
    <row r="6" spans="2:12" x14ac:dyDescent="0.3">
      <c r="B6" s="1436" t="s">
        <v>981</v>
      </c>
      <c r="C6" s="1436"/>
      <c r="D6" s="1436"/>
      <c r="E6" s="1436"/>
      <c r="F6" s="1436"/>
      <c r="G6" s="1436"/>
      <c r="H6" s="1436"/>
      <c r="I6" s="1436"/>
      <c r="J6" s="1436"/>
    </row>
    <row r="7" spans="2:12" x14ac:dyDescent="0.3">
      <c r="C7" s="1437"/>
      <c r="D7" s="1437"/>
      <c r="E7" s="1437"/>
      <c r="F7" s="1437"/>
      <c r="G7" s="1437"/>
      <c r="H7" s="1437"/>
      <c r="I7" s="1437"/>
      <c r="J7" s="1437"/>
    </row>
    <row r="8" spans="2:12" ht="16.2" thickBot="1" x14ac:dyDescent="0.35">
      <c r="C8" s="349"/>
      <c r="D8" s="350"/>
      <c r="E8" s="350"/>
      <c r="F8" s="350"/>
      <c r="G8" s="350"/>
      <c r="H8" s="350"/>
      <c r="I8" s="1438" t="s">
        <v>492</v>
      </c>
      <c r="J8" s="1438"/>
      <c r="K8" s="345"/>
    </row>
    <row r="9" spans="2:12" ht="15" customHeight="1" x14ac:dyDescent="0.3">
      <c r="B9" s="1439" t="s">
        <v>6</v>
      </c>
      <c r="C9" s="1440"/>
      <c r="D9" s="1445" t="s">
        <v>7</v>
      </c>
      <c r="E9" s="1448" t="s">
        <v>984</v>
      </c>
      <c r="F9" s="1449"/>
      <c r="G9" s="1449"/>
      <c r="H9" s="1449"/>
      <c r="I9" s="1449"/>
      <c r="J9" s="1450"/>
      <c r="K9" s="351"/>
    </row>
    <row r="10" spans="2:12" ht="15" customHeight="1" x14ac:dyDescent="0.3">
      <c r="B10" s="1441"/>
      <c r="C10" s="1442"/>
      <c r="D10" s="1446"/>
      <c r="E10" s="1451" t="s">
        <v>493</v>
      </c>
      <c r="F10" s="1452"/>
      <c r="G10" s="1453" t="s">
        <v>494</v>
      </c>
      <c r="H10" s="1454"/>
      <c r="I10" s="1454"/>
      <c r="J10" s="1455"/>
      <c r="K10" s="1423">
        <v>2020</v>
      </c>
    </row>
    <row r="11" spans="2:12" ht="105.6" thickBot="1" x14ac:dyDescent="0.35">
      <c r="B11" s="1443"/>
      <c r="C11" s="1444"/>
      <c r="D11" s="1447"/>
      <c r="E11" s="352" t="s">
        <v>495</v>
      </c>
      <c r="F11" s="353" t="s">
        <v>496</v>
      </c>
      <c r="G11" s="353" t="s">
        <v>497</v>
      </c>
      <c r="H11" s="353" t="s">
        <v>498</v>
      </c>
      <c r="I11" s="353" t="s">
        <v>499</v>
      </c>
      <c r="J11" s="354" t="s">
        <v>500</v>
      </c>
      <c r="K11" s="1424"/>
    </row>
    <row r="12" spans="2:12" ht="33.75" customHeight="1" x14ac:dyDescent="0.3">
      <c r="B12" s="1425" t="s">
        <v>975</v>
      </c>
      <c r="C12" s="1426"/>
      <c r="D12" s="203"/>
      <c r="E12" s="204">
        <f>SUM(G12:J12)</f>
        <v>929.25023194000039</v>
      </c>
      <c r="F12" s="205">
        <f>SUM(F13+F183)</f>
        <v>12</v>
      </c>
      <c r="G12" s="205">
        <f>SUM(G13+G183)</f>
        <v>341.43758117900012</v>
      </c>
      <c r="H12" s="205">
        <f t="shared" ref="H12:J12" si="0">SUM(H13+H183)</f>
        <v>230.31255798500007</v>
      </c>
      <c r="I12" s="205">
        <f t="shared" si="0"/>
        <v>182.25004638800007</v>
      </c>
      <c r="J12" s="205">
        <f t="shared" si="0"/>
        <v>175.25004638800007</v>
      </c>
      <c r="K12" s="206"/>
      <c r="L12" s="401"/>
    </row>
    <row r="13" spans="2:12" ht="15.75" customHeight="1" x14ac:dyDescent="0.3">
      <c r="B13" s="1427" t="s">
        <v>976</v>
      </c>
      <c r="C13" s="1428"/>
      <c r="D13" s="207"/>
      <c r="E13" s="204">
        <f t="shared" ref="E13:E14" si="1">SUM(G13:J13)</f>
        <v>929.25023194000039</v>
      </c>
      <c r="F13" s="322">
        <f>SUM(F14+F175)</f>
        <v>12</v>
      </c>
      <c r="G13" s="322">
        <f>SUM(G14+G175)</f>
        <v>341.43758117900012</v>
      </c>
      <c r="H13" s="322">
        <f t="shared" ref="H13:J13" si="2">SUM(H14+H175)</f>
        <v>230.31255798500007</v>
      </c>
      <c r="I13" s="322">
        <f>SUM(I14+I175)</f>
        <v>182.25004638800007</v>
      </c>
      <c r="J13" s="322">
        <f t="shared" si="2"/>
        <v>175.25004638800007</v>
      </c>
      <c r="K13" s="213"/>
      <c r="L13" s="401"/>
    </row>
    <row r="14" spans="2:12" s="355" customFormat="1" ht="30.75" customHeight="1" x14ac:dyDescent="0.3">
      <c r="B14" s="1429" t="s">
        <v>977</v>
      </c>
      <c r="C14" s="1430"/>
      <c r="D14" s="173" t="s">
        <v>501</v>
      </c>
      <c r="E14" s="204">
        <f t="shared" si="1"/>
        <v>929.25023194000039</v>
      </c>
      <c r="F14" s="322">
        <f>SUM(F15+F46+F142+F148)</f>
        <v>12</v>
      </c>
      <c r="G14" s="322">
        <f>SUM(G15+G46+G142+G148)</f>
        <v>341.43758117900012</v>
      </c>
      <c r="H14" s="322">
        <f t="shared" ref="H14:J14" si="3">SUM(H15+H46+H142+H148)</f>
        <v>230.31255798500007</v>
      </c>
      <c r="I14" s="322">
        <f t="shared" si="3"/>
        <v>182.25004638800007</v>
      </c>
      <c r="J14" s="322">
        <f t="shared" si="3"/>
        <v>175.25004638800007</v>
      </c>
      <c r="K14" s="213"/>
      <c r="L14" s="402"/>
    </row>
    <row r="15" spans="2:12" s="202" customFormat="1" ht="15.75" hidden="1" customHeight="1" collapsed="1" x14ac:dyDescent="0.3">
      <c r="B15" s="1431" t="s">
        <v>502</v>
      </c>
      <c r="C15" s="1432"/>
      <c r="D15" s="173" t="s">
        <v>503</v>
      </c>
      <c r="E15" s="210">
        <f t="shared" ref="E15:E45" si="4">SUM(G15:J15)</f>
        <v>0</v>
      </c>
      <c r="F15" s="211">
        <f>SUM(F16+F39)</f>
        <v>0</v>
      </c>
      <c r="G15" s="210">
        <f>SUM(G16,G39,G32)</f>
        <v>0</v>
      </c>
      <c r="H15" s="210">
        <f t="shared" ref="H15:J15" si="5">SUM(H16,H39,H32)</f>
        <v>0</v>
      </c>
      <c r="I15" s="210">
        <f t="shared" si="5"/>
        <v>0</v>
      </c>
      <c r="J15" s="210">
        <f t="shared" si="5"/>
        <v>0</v>
      </c>
      <c r="K15" s="213"/>
      <c r="L15" s="202">
        <v>0</v>
      </c>
    </row>
    <row r="16" spans="2:12" s="323" customFormat="1" ht="27" hidden="1" customHeight="1" outlineLevel="1" collapsed="1" x14ac:dyDescent="0.3">
      <c r="B16" s="1433" t="s">
        <v>970</v>
      </c>
      <c r="C16" s="1434"/>
      <c r="D16" s="173" t="s">
        <v>504</v>
      </c>
      <c r="E16" s="210">
        <f t="shared" si="4"/>
        <v>0</v>
      </c>
      <c r="F16" s="210">
        <f>SUM(F17:F31)</f>
        <v>0</v>
      </c>
      <c r="G16" s="210">
        <f>SUM(G17:G31)</f>
        <v>0</v>
      </c>
      <c r="H16" s="210">
        <f t="shared" ref="H16:J16" si="6">SUM(H17:H31)</f>
        <v>0</v>
      </c>
      <c r="I16" s="210">
        <f t="shared" si="6"/>
        <v>0</v>
      </c>
      <c r="J16" s="210">
        <f t="shared" si="6"/>
        <v>0</v>
      </c>
      <c r="K16" s="215" t="s">
        <v>43</v>
      </c>
      <c r="L16" s="403"/>
    </row>
    <row r="17" spans="2:12" s="321" customFormat="1" hidden="1" outlineLevel="2" x14ac:dyDescent="0.3">
      <c r="B17" s="174"/>
      <c r="C17" s="175" t="s">
        <v>505</v>
      </c>
      <c r="D17" s="176" t="s">
        <v>506</v>
      </c>
      <c r="E17" s="216">
        <f t="shared" si="4"/>
        <v>0</v>
      </c>
      <c r="F17" s="216"/>
      <c r="G17" s="216"/>
      <c r="H17" s="216"/>
      <c r="I17" s="216"/>
      <c r="J17" s="217"/>
      <c r="K17" s="220" t="s">
        <v>43</v>
      </c>
      <c r="L17" s="321">
        <v>0</v>
      </c>
    </row>
    <row r="18" spans="2:12" s="321" customFormat="1" hidden="1" outlineLevel="2" x14ac:dyDescent="0.3">
      <c r="B18" s="177"/>
      <c r="C18" s="175" t="s">
        <v>507</v>
      </c>
      <c r="D18" s="176" t="s">
        <v>508</v>
      </c>
      <c r="E18" s="216">
        <f t="shared" si="4"/>
        <v>0</v>
      </c>
      <c r="F18" s="221"/>
      <c r="G18" s="221"/>
      <c r="H18" s="221"/>
      <c r="I18" s="221"/>
      <c r="J18" s="222"/>
      <c r="K18" s="220" t="s">
        <v>43</v>
      </c>
      <c r="L18" s="321">
        <v>1202.0005700000002</v>
      </c>
    </row>
    <row r="19" spans="2:12" s="321" customFormat="1" hidden="1" outlineLevel="2" x14ac:dyDescent="0.3">
      <c r="B19" s="177"/>
      <c r="C19" s="175" t="s">
        <v>509</v>
      </c>
      <c r="D19" s="176" t="s">
        <v>510</v>
      </c>
      <c r="E19" s="216">
        <f t="shared" si="4"/>
        <v>0</v>
      </c>
      <c r="F19" s="221"/>
      <c r="G19" s="221"/>
      <c r="H19" s="221"/>
      <c r="I19" s="221"/>
      <c r="J19" s="222"/>
      <c r="K19" s="220" t="s">
        <v>43</v>
      </c>
      <c r="L19" s="321">
        <v>633.00057000000004</v>
      </c>
    </row>
    <row r="20" spans="2:12" s="321" customFormat="1" hidden="1" outlineLevel="2" x14ac:dyDescent="0.3">
      <c r="B20" s="174"/>
      <c r="C20" s="175" t="s">
        <v>511</v>
      </c>
      <c r="D20" s="176" t="s">
        <v>512</v>
      </c>
      <c r="E20" s="216">
        <f t="shared" si="4"/>
        <v>0</v>
      </c>
      <c r="F20" s="216"/>
      <c r="G20" s="216"/>
      <c r="H20" s="216"/>
      <c r="I20" s="216"/>
      <c r="J20" s="217"/>
      <c r="K20" s="220" t="s">
        <v>43</v>
      </c>
      <c r="L20" s="321">
        <v>52</v>
      </c>
    </row>
    <row r="21" spans="2:12" s="321" customFormat="1" hidden="1" outlineLevel="2" x14ac:dyDescent="0.3">
      <c r="B21" s="174"/>
      <c r="C21" s="175" t="s">
        <v>513</v>
      </c>
      <c r="D21" s="176" t="s">
        <v>514</v>
      </c>
      <c r="E21" s="216">
        <f t="shared" si="4"/>
        <v>0</v>
      </c>
      <c r="F21" s="216"/>
      <c r="G21" s="216"/>
      <c r="H21" s="216"/>
      <c r="I21" s="216"/>
      <c r="J21" s="217"/>
      <c r="K21" s="220" t="s">
        <v>43</v>
      </c>
      <c r="L21" s="321">
        <v>13</v>
      </c>
    </row>
    <row r="22" spans="2:12" s="321" customFormat="1" hidden="1" outlineLevel="2" x14ac:dyDescent="0.3">
      <c r="B22" s="174"/>
      <c r="C22" s="175" t="s">
        <v>515</v>
      </c>
      <c r="D22" s="176" t="s">
        <v>516</v>
      </c>
      <c r="E22" s="216">
        <f t="shared" si="4"/>
        <v>0</v>
      </c>
      <c r="F22" s="216"/>
      <c r="G22" s="216"/>
      <c r="H22" s="216"/>
      <c r="I22" s="216"/>
      <c r="J22" s="217"/>
      <c r="K22" s="220" t="s">
        <v>43</v>
      </c>
      <c r="L22" s="321">
        <v>0</v>
      </c>
    </row>
    <row r="23" spans="2:12" s="321" customFormat="1" hidden="1" outlineLevel="2" x14ac:dyDescent="0.3">
      <c r="B23" s="174"/>
      <c r="C23" s="175" t="s">
        <v>517</v>
      </c>
      <c r="D23" s="176" t="s">
        <v>518</v>
      </c>
      <c r="E23" s="216">
        <f t="shared" si="4"/>
        <v>0</v>
      </c>
      <c r="F23" s="216"/>
      <c r="G23" s="216"/>
      <c r="H23" s="216"/>
      <c r="I23" s="216"/>
      <c r="J23" s="217"/>
      <c r="K23" s="220" t="s">
        <v>43</v>
      </c>
      <c r="L23" s="321">
        <v>3.0005700000000002</v>
      </c>
    </row>
    <row r="24" spans="2:12" s="321" customFormat="1" hidden="1" outlineLevel="2" x14ac:dyDescent="0.3">
      <c r="B24" s="174"/>
      <c r="C24" s="175" t="s">
        <v>519</v>
      </c>
      <c r="D24" s="176" t="s">
        <v>520</v>
      </c>
      <c r="E24" s="216">
        <f t="shared" si="4"/>
        <v>0</v>
      </c>
      <c r="F24" s="216"/>
      <c r="G24" s="216"/>
      <c r="H24" s="216"/>
      <c r="I24" s="216"/>
      <c r="J24" s="217"/>
      <c r="K24" s="220" t="s">
        <v>43</v>
      </c>
      <c r="L24" s="321">
        <v>0</v>
      </c>
    </row>
    <row r="25" spans="2:12" s="321" customFormat="1" hidden="1" outlineLevel="2" x14ac:dyDescent="0.3">
      <c r="B25" s="174"/>
      <c r="C25" s="175" t="s">
        <v>521</v>
      </c>
      <c r="D25" s="176" t="s">
        <v>522</v>
      </c>
      <c r="E25" s="216">
        <f t="shared" si="4"/>
        <v>0</v>
      </c>
      <c r="F25" s="216"/>
      <c r="G25" s="216"/>
      <c r="H25" s="216"/>
      <c r="I25" s="216"/>
      <c r="J25" s="217"/>
      <c r="K25" s="220" t="s">
        <v>43</v>
      </c>
      <c r="L25" s="321">
        <v>0</v>
      </c>
    </row>
    <row r="26" spans="2:12" s="321" customFormat="1" hidden="1" outlineLevel="2" x14ac:dyDescent="0.3">
      <c r="B26" s="174"/>
      <c r="C26" s="175" t="s">
        <v>523</v>
      </c>
      <c r="D26" s="176" t="s">
        <v>524</v>
      </c>
      <c r="E26" s="216">
        <f t="shared" si="4"/>
        <v>0</v>
      </c>
      <c r="F26" s="216"/>
      <c r="G26" s="216"/>
      <c r="H26" s="216"/>
      <c r="I26" s="216"/>
      <c r="J26" s="217"/>
      <c r="K26" s="220" t="s">
        <v>43</v>
      </c>
      <c r="L26" s="321">
        <v>0</v>
      </c>
    </row>
    <row r="27" spans="2:12" s="321" customFormat="1" hidden="1" outlineLevel="2" x14ac:dyDescent="0.3">
      <c r="B27" s="178"/>
      <c r="C27" s="179" t="s">
        <v>525</v>
      </c>
      <c r="D27" s="176" t="s">
        <v>526</v>
      </c>
      <c r="E27" s="216">
        <f t="shared" si="4"/>
        <v>0</v>
      </c>
      <c r="F27" s="216"/>
      <c r="G27" s="216"/>
      <c r="H27" s="216"/>
      <c r="I27" s="216"/>
      <c r="J27" s="217"/>
      <c r="K27" s="220" t="s">
        <v>43</v>
      </c>
      <c r="L27" s="321">
        <v>0</v>
      </c>
    </row>
    <row r="28" spans="2:12" s="321" customFormat="1" hidden="1" outlineLevel="2" x14ac:dyDescent="0.3">
      <c r="B28" s="178"/>
      <c r="C28" s="179" t="s">
        <v>527</v>
      </c>
      <c r="D28" s="176" t="s">
        <v>528</v>
      </c>
      <c r="E28" s="216">
        <f t="shared" si="4"/>
        <v>0</v>
      </c>
      <c r="F28" s="216"/>
      <c r="G28" s="216"/>
      <c r="H28" s="216"/>
      <c r="I28" s="216"/>
      <c r="J28" s="217"/>
      <c r="K28" s="220" t="s">
        <v>43</v>
      </c>
      <c r="L28" s="321">
        <v>13</v>
      </c>
    </row>
    <row r="29" spans="2:12" s="321" customFormat="1" hidden="1" outlineLevel="2" x14ac:dyDescent="0.3">
      <c r="B29" s="178"/>
      <c r="C29" s="179" t="s">
        <v>529</v>
      </c>
      <c r="D29" s="176" t="s">
        <v>530</v>
      </c>
      <c r="E29" s="216">
        <f t="shared" si="4"/>
        <v>0</v>
      </c>
      <c r="F29" s="216"/>
      <c r="G29" s="216"/>
      <c r="H29" s="216"/>
      <c r="I29" s="216"/>
      <c r="J29" s="217"/>
      <c r="K29" s="220" t="s">
        <v>43</v>
      </c>
      <c r="L29" s="321">
        <v>552</v>
      </c>
    </row>
    <row r="30" spans="2:12" s="321" customFormat="1" hidden="1" outlineLevel="2" x14ac:dyDescent="0.3">
      <c r="B30" s="178"/>
      <c r="C30" s="179" t="s">
        <v>531</v>
      </c>
      <c r="D30" s="176" t="s">
        <v>532</v>
      </c>
      <c r="E30" s="216">
        <f t="shared" si="4"/>
        <v>0</v>
      </c>
      <c r="F30" s="216"/>
      <c r="G30" s="216"/>
      <c r="H30" s="216"/>
      <c r="I30" s="216"/>
      <c r="J30" s="217"/>
      <c r="K30" s="220" t="s">
        <v>43</v>
      </c>
      <c r="L30" s="321">
        <v>0</v>
      </c>
    </row>
    <row r="31" spans="2:12" s="321" customFormat="1" hidden="1" outlineLevel="2" x14ac:dyDescent="0.3">
      <c r="B31" s="178"/>
      <c r="C31" s="175" t="s">
        <v>533</v>
      </c>
      <c r="D31" s="176" t="s">
        <v>534</v>
      </c>
      <c r="E31" s="216">
        <f t="shared" si="4"/>
        <v>0</v>
      </c>
      <c r="F31" s="216"/>
      <c r="G31" s="216"/>
      <c r="H31" s="216"/>
      <c r="I31" s="216"/>
      <c r="J31" s="217"/>
      <c r="K31" s="220" t="s">
        <v>43</v>
      </c>
      <c r="L31" s="321">
        <v>0</v>
      </c>
    </row>
    <row r="32" spans="2:12" s="321" customFormat="1" hidden="1" outlineLevel="1" collapsed="1" x14ac:dyDescent="0.3">
      <c r="B32" s="1460" t="s">
        <v>971</v>
      </c>
      <c r="C32" s="1461"/>
      <c r="D32" s="173" t="s">
        <v>535</v>
      </c>
      <c r="E32" s="223">
        <f t="shared" si="4"/>
        <v>0</v>
      </c>
      <c r="F32" s="223">
        <f>SUM(F33:F38)</f>
        <v>0</v>
      </c>
      <c r="G32" s="223">
        <f>SUM(G33:G38)</f>
        <v>0</v>
      </c>
      <c r="H32" s="223">
        <f t="shared" ref="H32:J32" si="7">SUM(H33:H38)</f>
        <v>0</v>
      </c>
      <c r="I32" s="223">
        <f t="shared" si="7"/>
        <v>0</v>
      </c>
      <c r="J32" s="223">
        <f t="shared" si="7"/>
        <v>0</v>
      </c>
      <c r="K32" s="220" t="s">
        <v>43</v>
      </c>
      <c r="L32" s="404"/>
    </row>
    <row r="33" spans="2:12" s="321" customFormat="1" hidden="1" outlineLevel="2" x14ac:dyDescent="0.3">
      <c r="B33" s="178"/>
      <c r="C33" s="175" t="s">
        <v>536</v>
      </c>
      <c r="D33" s="176" t="s">
        <v>537</v>
      </c>
      <c r="E33" s="216">
        <f t="shared" si="4"/>
        <v>0</v>
      </c>
      <c r="F33" s="216"/>
      <c r="G33" s="216"/>
      <c r="H33" s="216"/>
      <c r="I33" s="216"/>
      <c r="J33" s="217"/>
      <c r="K33" s="220" t="s">
        <v>43</v>
      </c>
      <c r="L33" s="321">
        <v>0</v>
      </c>
    </row>
    <row r="34" spans="2:12" s="321" customFormat="1" hidden="1" outlineLevel="2" x14ac:dyDescent="0.3">
      <c r="B34" s="178"/>
      <c r="C34" s="175" t="s">
        <v>538</v>
      </c>
      <c r="D34" s="176" t="s">
        <v>539</v>
      </c>
      <c r="E34" s="216">
        <f t="shared" si="4"/>
        <v>0</v>
      </c>
      <c r="F34" s="216"/>
      <c r="G34" s="216"/>
      <c r="H34" s="216"/>
      <c r="I34" s="216"/>
      <c r="J34" s="217"/>
      <c r="K34" s="220" t="s">
        <v>43</v>
      </c>
      <c r="L34" s="321">
        <v>362</v>
      </c>
    </row>
    <row r="35" spans="2:12" s="321" customFormat="1" hidden="1" outlineLevel="2" x14ac:dyDescent="0.3">
      <c r="B35" s="178"/>
      <c r="C35" s="175" t="s">
        <v>540</v>
      </c>
      <c r="D35" s="176" t="s">
        <v>541</v>
      </c>
      <c r="E35" s="216">
        <f t="shared" si="4"/>
        <v>0</v>
      </c>
      <c r="F35" s="216"/>
      <c r="G35" s="216"/>
      <c r="H35" s="216"/>
      <c r="I35" s="216"/>
      <c r="J35" s="217"/>
      <c r="K35" s="220" t="s">
        <v>43</v>
      </c>
      <c r="L35" s="321">
        <v>101</v>
      </c>
    </row>
    <row r="36" spans="2:12" s="321" customFormat="1" hidden="1" outlineLevel="2" x14ac:dyDescent="0.3">
      <c r="B36" s="178"/>
      <c r="C36" s="175" t="s">
        <v>542</v>
      </c>
      <c r="D36" s="176" t="s">
        <v>543</v>
      </c>
      <c r="E36" s="216">
        <f t="shared" si="4"/>
        <v>0</v>
      </c>
      <c r="F36" s="216"/>
      <c r="G36" s="216"/>
      <c r="H36" s="216"/>
      <c r="I36" s="216"/>
      <c r="J36" s="217"/>
      <c r="K36" s="220" t="s">
        <v>43</v>
      </c>
      <c r="L36" s="321">
        <v>211</v>
      </c>
    </row>
    <row r="37" spans="2:12" s="321" customFormat="1" hidden="1" outlineLevel="2" x14ac:dyDescent="0.3">
      <c r="B37" s="178"/>
      <c r="C37" s="179" t="s">
        <v>544</v>
      </c>
      <c r="D37" s="176" t="s">
        <v>545</v>
      </c>
      <c r="E37" s="216">
        <f t="shared" si="4"/>
        <v>0</v>
      </c>
      <c r="F37" s="216"/>
      <c r="G37" s="216"/>
      <c r="H37" s="216"/>
      <c r="I37" s="216"/>
      <c r="J37" s="217"/>
      <c r="K37" s="220" t="s">
        <v>43</v>
      </c>
      <c r="L37" s="321">
        <v>0</v>
      </c>
    </row>
    <row r="38" spans="2:12" s="321" customFormat="1" hidden="1" outlineLevel="2" x14ac:dyDescent="0.3">
      <c r="B38" s="174"/>
      <c r="C38" s="175" t="s">
        <v>546</v>
      </c>
      <c r="D38" s="176" t="s">
        <v>547</v>
      </c>
      <c r="E38" s="216">
        <f t="shared" si="4"/>
        <v>0</v>
      </c>
      <c r="F38" s="216"/>
      <c r="G38" s="216"/>
      <c r="H38" s="216"/>
      <c r="I38" s="216"/>
      <c r="J38" s="217"/>
      <c r="K38" s="220" t="s">
        <v>43</v>
      </c>
      <c r="L38" s="321">
        <v>50</v>
      </c>
    </row>
    <row r="39" spans="2:12" s="323" customFormat="1" hidden="1" outlineLevel="1" collapsed="1" x14ac:dyDescent="0.3">
      <c r="B39" s="1462" t="s">
        <v>972</v>
      </c>
      <c r="C39" s="1463"/>
      <c r="D39" s="173" t="s">
        <v>548</v>
      </c>
      <c r="E39" s="223">
        <f t="shared" si="4"/>
        <v>0</v>
      </c>
      <c r="F39" s="223">
        <f>SUM(F40:F45)</f>
        <v>0</v>
      </c>
      <c r="G39" s="223">
        <f t="shared" ref="G39:J39" si="8">SUM(G40:G45)</f>
        <v>0</v>
      </c>
      <c r="H39" s="223">
        <f t="shared" si="8"/>
        <v>0</v>
      </c>
      <c r="I39" s="223">
        <f t="shared" si="8"/>
        <v>0</v>
      </c>
      <c r="J39" s="223">
        <f t="shared" si="8"/>
        <v>0</v>
      </c>
      <c r="K39" s="215" t="s">
        <v>43</v>
      </c>
      <c r="L39" s="403"/>
    </row>
    <row r="40" spans="2:12" s="321" customFormat="1" hidden="1" outlineLevel="2" x14ac:dyDescent="0.3">
      <c r="B40" s="178"/>
      <c r="C40" s="180" t="s">
        <v>549</v>
      </c>
      <c r="D40" s="176" t="s">
        <v>550</v>
      </c>
      <c r="E40" s="216">
        <f t="shared" si="4"/>
        <v>0</v>
      </c>
      <c r="F40" s="216"/>
      <c r="G40" s="216"/>
      <c r="H40" s="216"/>
      <c r="I40" s="216"/>
      <c r="J40" s="217"/>
      <c r="K40" s="220" t="s">
        <v>43</v>
      </c>
      <c r="L40" s="321">
        <v>25</v>
      </c>
    </row>
    <row r="41" spans="2:12" s="321" customFormat="1" hidden="1" outlineLevel="2" x14ac:dyDescent="0.3">
      <c r="B41" s="181"/>
      <c r="C41" s="179" t="s">
        <v>551</v>
      </c>
      <c r="D41" s="176" t="s">
        <v>552</v>
      </c>
      <c r="E41" s="216">
        <f t="shared" si="4"/>
        <v>0</v>
      </c>
      <c r="F41" s="216"/>
      <c r="G41" s="216"/>
      <c r="H41" s="216"/>
      <c r="I41" s="216"/>
      <c r="J41" s="217"/>
      <c r="K41" s="220" t="s">
        <v>43</v>
      </c>
    </row>
    <row r="42" spans="2:12" s="321" customFormat="1" hidden="1" outlineLevel="2" x14ac:dyDescent="0.3">
      <c r="B42" s="181"/>
      <c r="C42" s="179" t="s">
        <v>553</v>
      </c>
      <c r="D42" s="176" t="s">
        <v>554</v>
      </c>
      <c r="E42" s="216">
        <f t="shared" si="4"/>
        <v>0</v>
      </c>
      <c r="F42" s="216"/>
      <c r="G42" s="216"/>
      <c r="H42" s="216"/>
      <c r="I42" s="216"/>
      <c r="J42" s="217"/>
      <c r="K42" s="220" t="s">
        <v>43</v>
      </c>
      <c r="L42" s="321">
        <v>106</v>
      </c>
    </row>
    <row r="43" spans="2:12" s="321" customFormat="1" hidden="1" outlineLevel="2" x14ac:dyDescent="0.3">
      <c r="B43" s="181"/>
      <c r="C43" s="182" t="s">
        <v>555</v>
      </c>
      <c r="D43" s="176" t="s">
        <v>556</v>
      </c>
      <c r="E43" s="216">
        <f t="shared" si="4"/>
        <v>0</v>
      </c>
      <c r="F43" s="216"/>
      <c r="G43" s="216"/>
      <c r="H43" s="216"/>
      <c r="I43" s="216"/>
      <c r="J43" s="217"/>
      <c r="K43" s="220" t="s">
        <v>43</v>
      </c>
    </row>
    <row r="44" spans="2:12" s="321" customFormat="1" hidden="1" outlineLevel="2" x14ac:dyDescent="0.3">
      <c r="B44" s="181"/>
      <c r="C44" s="182" t="s">
        <v>557</v>
      </c>
      <c r="D44" s="176" t="s">
        <v>558</v>
      </c>
      <c r="E44" s="216">
        <f t="shared" si="4"/>
        <v>0</v>
      </c>
      <c r="F44" s="216"/>
      <c r="G44" s="216"/>
      <c r="H44" s="216"/>
      <c r="I44" s="216"/>
      <c r="J44" s="217"/>
      <c r="K44" s="220" t="s">
        <v>43</v>
      </c>
    </row>
    <row r="45" spans="2:12" s="321" customFormat="1" hidden="1" outlineLevel="2" x14ac:dyDescent="0.3">
      <c r="B45" s="181"/>
      <c r="C45" s="179" t="s">
        <v>559</v>
      </c>
      <c r="D45" s="176" t="s">
        <v>560</v>
      </c>
      <c r="E45" s="216">
        <f t="shared" si="4"/>
        <v>0</v>
      </c>
      <c r="F45" s="216"/>
      <c r="G45" s="216"/>
      <c r="H45" s="216"/>
      <c r="I45" s="216"/>
      <c r="J45" s="217"/>
      <c r="K45" s="220" t="s">
        <v>43</v>
      </c>
    </row>
    <row r="46" spans="2:12" s="355" customFormat="1" ht="27" customHeight="1" x14ac:dyDescent="0.3">
      <c r="B46" s="1431" t="s">
        <v>978</v>
      </c>
      <c r="C46" s="1432"/>
      <c r="D46" s="173" t="s">
        <v>561</v>
      </c>
      <c r="E46" s="204">
        <f>SUM(G46:J46)</f>
        <v>929.25023194000039</v>
      </c>
      <c r="F46" s="236">
        <f>SUM(F47,F58,F59,F62,F67,F71,F74:F88,F91,F92,F93)</f>
        <v>12</v>
      </c>
      <c r="G46" s="236">
        <f>SUM(G47,G58,G59,G62,G67,G71,G74:G88,G91,G92,G93)</f>
        <v>341.43758117900012</v>
      </c>
      <c r="H46" s="236">
        <f t="shared" ref="H46:J46" si="9">SUM(H47,H58,H59,H62,H67,H71,H74:H88,H91,H92,H93)</f>
        <v>230.31255798500007</v>
      </c>
      <c r="I46" s="236">
        <f>SUM(I47,I58,I59,I62,I67,I71,I74:I88,I91,I92,I93)</f>
        <v>182.25004638800007</v>
      </c>
      <c r="J46" s="236">
        <f t="shared" si="9"/>
        <v>175.25004638800007</v>
      </c>
      <c r="K46" s="213"/>
      <c r="L46" s="402"/>
    </row>
    <row r="47" spans="2:12" s="357" customFormat="1" outlineLevel="1" x14ac:dyDescent="0.3">
      <c r="B47" s="1456" t="s">
        <v>562</v>
      </c>
      <c r="C47" s="1457"/>
      <c r="D47" s="173" t="s">
        <v>563</v>
      </c>
      <c r="E47" s="204">
        <f t="shared" ref="E47" si="10">SUM(G47:J47)</f>
        <v>752.11120356000038</v>
      </c>
      <c r="F47" s="236">
        <f>SUM(F48:F57)</f>
        <v>9</v>
      </c>
      <c r="G47" s="236">
        <f>SUM(G48:G57)</f>
        <v>263.23892124600013</v>
      </c>
      <c r="H47" s="236">
        <f t="shared" ref="H47:J47" si="11">SUM(H48:H57)</f>
        <v>188.02780089000007</v>
      </c>
      <c r="I47" s="236">
        <f t="shared" si="11"/>
        <v>150.42224071200008</v>
      </c>
      <c r="J47" s="236">
        <f t="shared" si="11"/>
        <v>150.42224071200008</v>
      </c>
      <c r="K47" s="356" t="s">
        <v>43</v>
      </c>
      <c r="L47" s="405"/>
    </row>
    <row r="48" spans="2:12" outlineLevel="2" x14ac:dyDescent="0.3">
      <c r="B48" s="358"/>
      <c r="C48" s="359" t="s">
        <v>564</v>
      </c>
      <c r="D48" s="176" t="s">
        <v>565</v>
      </c>
      <c r="E48" s="360">
        <f>SUBTOTAL(9,G48:J48)</f>
        <v>11.986394280000001</v>
      </c>
      <c r="F48" s="360">
        <v>0</v>
      </c>
      <c r="G48" s="360">
        <f>'exec det che in lei'!$AM$48*'Prop 2021 Detaliere Chelt (2)'!G3/100</f>
        <v>4.1952379980000005</v>
      </c>
      <c r="H48" s="360">
        <f>'exec det che in lei'!$AM$48*'Prop 2021 Detaliere Chelt (2)'!H3/100</f>
        <v>2.9965985700000006</v>
      </c>
      <c r="I48" s="360">
        <f>'exec det che in lei'!$AM$48*'Prop 2021 Detaliere Chelt (2)'!I3/100</f>
        <v>2.3972788560000002</v>
      </c>
      <c r="J48" s="360">
        <f>'exec det che in lei'!$AM$48*'Prop 2021 Detaliere Chelt (2)'!J3/100</f>
        <v>2.3972788560000002</v>
      </c>
      <c r="K48" s="361" t="s">
        <v>43</v>
      </c>
      <c r="L48" s="401"/>
    </row>
    <row r="49" spans="2:12" hidden="1" outlineLevel="2" x14ac:dyDescent="0.3">
      <c r="B49" s="358"/>
      <c r="C49" s="359" t="s">
        <v>566</v>
      </c>
      <c r="D49" s="176" t="s">
        <v>567</v>
      </c>
      <c r="E49" s="360">
        <f t="shared" ref="E49:E57" si="12">SUBTOTAL(9,G49:J49)</f>
        <v>0</v>
      </c>
      <c r="F49" s="360"/>
      <c r="G49" s="360">
        <v>0</v>
      </c>
      <c r="H49" s="370">
        <v>0</v>
      </c>
      <c r="I49" s="369">
        <f>13-G49-H49-J49-13</f>
        <v>0</v>
      </c>
      <c r="J49" s="369">
        <v>0</v>
      </c>
      <c r="K49" s="361" t="s">
        <v>43</v>
      </c>
      <c r="L49" s="401"/>
    </row>
    <row r="50" spans="2:12" s="321" customFormat="1" hidden="1" outlineLevel="2" x14ac:dyDescent="0.3">
      <c r="B50" s="181"/>
      <c r="C50" s="179" t="s">
        <v>568</v>
      </c>
      <c r="D50" s="176" t="s">
        <v>569</v>
      </c>
      <c r="E50" s="360">
        <f t="shared" si="12"/>
        <v>0</v>
      </c>
      <c r="F50" s="216"/>
      <c r="G50" s="216"/>
      <c r="H50" s="371">
        <v>0</v>
      </c>
      <c r="I50" s="216"/>
      <c r="J50" s="369">
        <v>0</v>
      </c>
      <c r="K50" s="220" t="s">
        <v>43</v>
      </c>
      <c r="L50" s="404"/>
    </row>
    <row r="51" spans="2:12" outlineLevel="2" x14ac:dyDescent="0.3">
      <c r="B51" s="358"/>
      <c r="C51" s="359" t="s">
        <v>570</v>
      </c>
      <c r="D51" s="176" t="s">
        <v>571</v>
      </c>
      <c r="E51" s="360">
        <f t="shared" si="12"/>
        <v>1.23529548</v>
      </c>
      <c r="F51" s="360">
        <v>0</v>
      </c>
      <c r="G51" s="360">
        <f>'exec det che in lei'!$AM$51*G3/100</f>
        <v>0.43235341799999999</v>
      </c>
      <c r="H51" s="360">
        <f>'exec det che in lei'!$AM$51*H3/100</f>
        <v>0.30882387</v>
      </c>
      <c r="I51" s="360">
        <f>'exec det che in lei'!$AM$51*I3/100</f>
        <v>0.24705909599999998</v>
      </c>
      <c r="J51" s="360">
        <f>'exec det che in lei'!$AM$51*J3/100</f>
        <v>0.24705909599999998</v>
      </c>
      <c r="K51" s="361" t="s">
        <v>43</v>
      </c>
      <c r="L51" s="401"/>
    </row>
    <row r="52" spans="2:12" s="321" customFormat="1" hidden="1" outlineLevel="2" x14ac:dyDescent="0.3">
      <c r="B52" s="181"/>
      <c r="C52" s="179" t="s">
        <v>572</v>
      </c>
      <c r="D52" s="176" t="s">
        <v>573</v>
      </c>
      <c r="E52" s="360">
        <f t="shared" si="12"/>
        <v>0</v>
      </c>
      <c r="F52" s="216"/>
      <c r="G52" s="216"/>
      <c r="H52" s="371">
        <v>0</v>
      </c>
      <c r="I52" s="216"/>
      <c r="J52" s="369">
        <v>0</v>
      </c>
      <c r="K52" s="220" t="s">
        <v>43</v>
      </c>
      <c r="L52" s="404"/>
    </row>
    <row r="53" spans="2:12" s="321" customFormat="1" hidden="1" outlineLevel="2" x14ac:dyDescent="0.3">
      <c r="B53" s="181"/>
      <c r="C53" s="179" t="s">
        <v>574</v>
      </c>
      <c r="D53" s="176" t="s">
        <v>575</v>
      </c>
      <c r="E53" s="360">
        <f t="shared" si="12"/>
        <v>0</v>
      </c>
      <c r="F53" s="216"/>
      <c r="G53" s="216"/>
      <c r="H53" s="371">
        <v>0</v>
      </c>
      <c r="I53" s="216"/>
      <c r="J53" s="369">
        <v>0</v>
      </c>
      <c r="K53" s="220" t="s">
        <v>43</v>
      </c>
      <c r="L53" s="404"/>
    </row>
    <row r="54" spans="2:12" s="321" customFormat="1" hidden="1" outlineLevel="2" x14ac:dyDescent="0.3">
      <c r="B54" s="181"/>
      <c r="C54" s="179" t="s">
        <v>576</v>
      </c>
      <c r="D54" s="176" t="s">
        <v>577</v>
      </c>
      <c r="E54" s="360">
        <f t="shared" si="12"/>
        <v>0</v>
      </c>
      <c r="F54" s="216"/>
      <c r="G54" s="216"/>
      <c r="H54" s="371">
        <v>0</v>
      </c>
      <c r="I54" s="216"/>
      <c r="J54" s="369">
        <v>0</v>
      </c>
      <c r="K54" s="220" t="s">
        <v>43</v>
      </c>
      <c r="L54" s="404"/>
    </row>
    <row r="55" spans="2:12" s="321" customFormat="1" hidden="1" outlineLevel="2" x14ac:dyDescent="0.3">
      <c r="B55" s="181"/>
      <c r="C55" s="179" t="s">
        <v>578</v>
      </c>
      <c r="D55" s="176" t="s">
        <v>579</v>
      </c>
      <c r="E55" s="360">
        <f t="shared" si="12"/>
        <v>0</v>
      </c>
      <c r="F55" s="216"/>
      <c r="G55" s="216"/>
      <c r="H55" s="371">
        <v>0</v>
      </c>
      <c r="I55" s="216"/>
      <c r="J55" s="369">
        <v>0</v>
      </c>
      <c r="K55" s="220" t="s">
        <v>43</v>
      </c>
      <c r="L55" s="404"/>
    </row>
    <row r="56" spans="2:12" outlineLevel="2" x14ac:dyDescent="0.3">
      <c r="B56" s="358"/>
      <c r="C56" s="362" t="s">
        <v>580</v>
      </c>
      <c r="D56" s="176" t="s">
        <v>581</v>
      </c>
      <c r="E56" s="360">
        <f t="shared" si="12"/>
        <v>1.4708399999999999</v>
      </c>
      <c r="F56" s="360">
        <v>0</v>
      </c>
      <c r="G56" s="512">
        <f>'exec det che in lei'!$AM$56*G3/100</f>
        <v>0.51479399999999997</v>
      </c>
      <c r="H56" s="512">
        <f>'exec det che in lei'!$AM$56*H3/100</f>
        <v>0.36770999999999998</v>
      </c>
      <c r="I56" s="512">
        <f>'exec det che in lei'!$AM$56*I3/100</f>
        <v>0.29416799999999999</v>
      </c>
      <c r="J56" s="512">
        <f>'exec det che in lei'!$AM$56*J3/100</f>
        <v>0.29416799999999999</v>
      </c>
      <c r="K56" s="361" t="s">
        <v>43</v>
      </c>
      <c r="L56" s="401"/>
    </row>
    <row r="57" spans="2:12" outlineLevel="2" x14ac:dyDescent="0.3">
      <c r="B57" s="358"/>
      <c r="C57" s="359" t="s">
        <v>582</v>
      </c>
      <c r="D57" s="176" t="s">
        <v>583</v>
      </c>
      <c r="E57" s="360">
        <f t="shared" si="12"/>
        <v>737.41867380000031</v>
      </c>
      <c r="F57" s="360">
        <v>9</v>
      </c>
      <c r="G57" s="513">
        <f>'exec det che in lei'!$AM$57*G3/100</f>
        <v>258.09653583000011</v>
      </c>
      <c r="H57" s="513">
        <f>'exec det che in lei'!$AM$57*H3/100</f>
        <v>184.35466845000008</v>
      </c>
      <c r="I57" s="513">
        <f>'exec det che in lei'!$AM$57*I3/100</f>
        <v>147.48373476000006</v>
      </c>
      <c r="J57" s="513">
        <f>'exec det che in lei'!$AM$57*J3/100</f>
        <v>147.48373476000006</v>
      </c>
      <c r="K57" s="361" t="s">
        <v>43</v>
      </c>
      <c r="L57" s="401"/>
    </row>
    <row r="58" spans="2:12" s="323" customFormat="1" hidden="1" outlineLevel="1" x14ac:dyDescent="0.3">
      <c r="B58" s="1458" t="s">
        <v>584</v>
      </c>
      <c r="C58" s="1459"/>
      <c r="D58" s="173" t="s">
        <v>585</v>
      </c>
      <c r="E58" s="223">
        <v>0</v>
      </c>
      <c r="F58" s="223"/>
      <c r="G58" s="171">
        <v>0</v>
      </c>
      <c r="H58" s="373">
        <v>0</v>
      </c>
      <c r="I58" s="171">
        <v>0</v>
      </c>
      <c r="J58" s="171">
        <v>0</v>
      </c>
      <c r="K58" s="215" t="s">
        <v>43</v>
      </c>
      <c r="L58" s="403"/>
    </row>
    <row r="59" spans="2:12" s="323" customFormat="1" hidden="1" outlineLevel="1" collapsed="1" x14ac:dyDescent="0.3">
      <c r="B59" s="1458" t="s">
        <v>586</v>
      </c>
      <c r="C59" s="1459"/>
      <c r="D59" s="173" t="s">
        <v>587</v>
      </c>
      <c r="E59" s="223">
        <v>0</v>
      </c>
      <c r="F59" s="223">
        <f>SUM(F60+F61)</f>
        <v>0</v>
      </c>
      <c r="G59" s="223">
        <f>SUM(G60:G61)</f>
        <v>0</v>
      </c>
      <c r="H59" s="374">
        <v>0</v>
      </c>
      <c r="I59" s="223">
        <v>0</v>
      </c>
      <c r="J59" s="223">
        <f t="shared" ref="J59" si="13">SUM(J60:J61)</f>
        <v>0</v>
      </c>
      <c r="K59" s="215" t="s">
        <v>43</v>
      </c>
      <c r="L59" s="403"/>
    </row>
    <row r="60" spans="2:12" s="321" customFormat="1" hidden="1" outlineLevel="2" x14ac:dyDescent="0.3">
      <c r="B60" s="178"/>
      <c r="C60" s="183" t="s">
        <v>588</v>
      </c>
      <c r="D60" s="176" t="s">
        <v>356</v>
      </c>
      <c r="E60" s="216">
        <v>0</v>
      </c>
      <c r="F60" s="216">
        <v>0</v>
      </c>
      <c r="G60" s="216">
        <v>0</v>
      </c>
      <c r="H60" s="371">
        <v>0</v>
      </c>
      <c r="I60" s="216">
        <v>0</v>
      </c>
      <c r="J60" s="217">
        <v>0</v>
      </c>
      <c r="K60" s="220" t="s">
        <v>43</v>
      </c>
      <c r="L60" s="404"/>
    </row>
    <row r="61" spans="2:12" s="321" customFormat="1" hidden="1" outlineLevel="2" x14ac:dyDescent="0.3">
      <c r="B61" s="178"/>
      <c r="C61" s="183" t="s">
        <v>589</v>
      </c>
      <c r="D61" s="176" t="s">
        <v>590</v>
      </c>
      <c r="E61" s="216">
        <v>0</v>
      </c>
      <c r="F61" s="216">
        <v>0</v>
      </c>
      <c r="G61" s="216">
        <v>0</v>
      </c>
      <c r="H61" s="371">
        <v>0</v>
      </c>
      <c r="I61" s="216">
        <v>0</v>
      </c>
      <c r="J61" s="217">
        <v>0</v>
      </c>
      <c r="K61" s="220" t="s">
        <v>43</v>
      </c>
      <c r="L61" s="404"/>
    </row>
    <row r="62" spans="2:12" s="357" customFormat="1" outlineLevel="1" x14ac:dyDescent="0.3">
      <c r="B62" s="1456" t="s">
        <v>591</v>
      </c>
      <c r="C62" s="1457"/>
      <c r="D62" s="173" t="s">
        <v>592</v>
      </c>
      <c r="E62" s="236">
        <f>SUBTOTAL(9,G62:J62)</f>
        <v>119.13902838</v>
      </c>
      <c r="F62" s="236">
        <f>SUM(F63:F66)</f>
        <v>3</v>
      </c>
      <c r="G62" s="236">
        <f t="shared" ref="G62:J62" si="14">SUM(G63:G66)</f>
        <v>61.198659933000002</v>
      </c>
      <c r="H62" s="236">
        <f t="shared" si="14"/>
        <v>22.284757095</v>
      </c>
      <c r="I62" s="236">
        <f t="shared" si="14"/>
        <v>17.827805676000001</v>
      </c>
      <c r="J62" s="236">
        <f t="shared" si="14"/>
        <v>17.827805676000001</v>
      </c>
      <c r="K62" s="220" t="s">
        <v>43</v>
      </c>
      <c r="L62" s="405"/>
    </row>
    <row r="63" spans="2:12" outlineLevel="2" x14ac:dyDescent="0.3">
      <c r="B63" s="358"/>
      <c r="C63" s="359" t="s">
        <v>593</v>
      </c>
      <c r="D63" s="176" t="s">
        <v>358</v>
      </c>
      <c r="E63" s="360">
        <f>SUBTOTAL(9,G63:J63)</f>
        <v>1.3213705200000001</v>
      </c>
      <c r="F63" s="360">
        <v>0</v>
      </c>
      <c r="G63" s="513">
        <f>'exec det che in lei'!$AM$63*G3/100</f>
        <v>0.46247968199999995</v>
      </c>
      <c r="H63" s="513">
        <f>'exec det che in lei'!$AM$63*H3/100</f>
        <v>0.33034262999999997</v>
      </c>
      <c r="I63" s="513">
        <f>'exec det che in lei'!$AM$63*I3/100</f>
        <v>0.26427410400000001</v>
      </c>
      <c r="J63" s="513">
        <f>'exec det che in lei'!$AM$63*J3/100</f>
        <v>0.26427410400000001</v>
      </c>
      <c r="K63" s="361" t="s">
        <v>43</v>
      </c>
      <c r="L63" s="401"/>
    </row>
    <row r="64" spans="2:12" outlineLevel="2" x14ac:dyDescent="0.3">
      <c r="B64" s="358"/>
      <c r="C64" s="359" t="s">
        <v>359</v>
      </c>
      <c r="D64" s="176" t="s">
        <v>360</v>
      </c>
      <c r="E64" s="360">
        <f t="shared" ref="E64:E66" si="15">SUBTOTAL(9,G64:J64)</f>
        <v>93.07673856000001</v>
      </c>
      <c r="F64" s="360">
        <v>1</v>
      </c>
      <c r="G64" s="513">
        <f>'exec det che in lei'!$AM$64*G3/100+30</f>
        <v>52.076858496</v>
      </c>
      <c r="H64" s="513">
        <f>'exec det che in lei'!$AM$64*H3/100</f>
        <v>15.769184640000001</v>
      </c>
      <c r="I64" s="513">
        <f>'exec det che in lei'!$AM$64*I3/100</f>
        <v>12.615347712</v>
      </c>
      <c r="J64" s="513">
        <f>'exec det che in lei'!$AM$64*J3/100</f>
        <v>12.615347712</v>
      </c>
      <c r="K64" s="361" t="s">
        <v>43</v>
      </c>
      <c r="L64" s="401"/>
    </row>
    <row r="65" spans="2:12" s="321" customFormat="1" hidden="1" outlineLevel="2" x14ac:dyDescent="0.3">
      <c r="B65" s="181"/>
      <c r="C65" s="179" t="s">
        <v>594</v>
      </c>
      <c r="D65" s="176" t="s">
        <v>595</v>
      </c>
      <c r="E65" s="360">
        <f t="shared" si="15"/>
        <v>0</v>
      </c>
      <c r="F65" s="216"/>
      <c r="G65" s="513"/>
      <c r="H65" s="513">
        <v>0</v>
      </c>
      <c r="I65" s="513"/>
      <c r="J65" s="513">
        <v>0</v>
      </c>
      <c r="K65" s="220" t="s">
        <v>43</v>
      </c>
      <c r="L65" s="404"/>
    </row>
    <row r="66" spans="2:12" outlineLevel="2" x14ac:dyDescent="0.3">
      <c r="B66" s="358"/>
      <c r="C66" s="359" t="s">
        <v>596</v>
      </c>
      <c r="D66" s="176" t="s">
        <v>597</v>
      </c>
      <c r="E66" s="360">
        <f t="shared" si="15"/>
        <v>24.740919300000002</v>
      </c>
      <c r="F66" s="360">
        <v>2</v>
      </c>
      <c r="G66" s="513">
        <f>'exec det che in lei'!$AM$66*G3/100</f>
        <v>8.6593217550000006</v>
      </c>
      <c r="H66" s="513">
        <f>'exec det che in lei'!$AM$66*H3/100</f>
        <v>6.1852298250000004</v>
      </c>
      <c r="I66" s="513">
        <f>'exec det che in lei'!$AM$66*I3/100</f>
        <v>4.9481838600000003</v>
      </c>
      <c r="J66" s="513">
        <f>'exec det che in lei'!$AM$66*J3/100</f>
        <v>4.9481838600000003</v>
      </c>
      <c r="K66" s="361" t="s">
        <v>43</v>
      </c>
      <c r="L66" s="401"/>
    </row>
    <row r="67" spans="2:12" s="357" customFormat="1" ht="15" customHeight="1" outlineLevel="1" x14ac:dyDescent="0.3">
      <c r="B67" s="1456" t="s">
        <v>598</v>
      </c>
      <c r="C67" s="1457"/>
      <c r="D67" s="173" t="s">
        <v>599</v>
      </c>
      <c r="E67" s="236">
        <f>SUBTOTAL(9,G67:J67)</f>
        <v>46</v>
      </c>
      <c r="F67" s="236">
        <f>SUM(F68:F70)</f>
        <v>0</v>
      </c>
      <c r="G67" s="236">
        <f>SUM(G68:G70)</f>
        <v>14</v>
      </c>
      <c r="H67" s="236">
        <f t="shared" ref="H67:J67" si="16">SUM(H68:H70)</f>
        <v>17</v>
      </c>
      <c r="I67" s="236">
        <f t="shared" si="16"/>
        <v>9</v>
      </c>
      <c r="J67" s="236">
        <f t="shared" si="16"/>
        <v>6</v>
      </c>
      <c r="K67" s="356" t="s">
        <v>43</v>
      </c>
      <c r="L67" s="405"/>
    </row>
    <row r="68" spans="2:12" outlineLevel="2" x14ac:dyDescent="0.3">
      <c r="B68" s="358"/>
      <c r="C68" s="359" t="s">
        <v>600</v>
      </c>
      <c r="D68" s="176" t="s">
        <v>601</v>
      </c>
      <c r="E68" s="360">
        <f>SUBTOTAL(9,G68:J68)</f>
        <v>9</v>
      </c>
      <c r="F68" s="360">
        <v>0</v>
      </c>
      <c r="G68" s="360">
        <v>4</v>
      </c>
      <c r="H68" s="370">
        <v>2</v>
      </c>
      <c r="I68" s="369">
        <v>2</v>
      </c>
      <c r="J68" s="369">
        <v>1</v>
      </c>
      <c r="K68" s="361" t="s">
        <v>43</v>
      </c>
      <c r="L68" s="401"/>
    </row>
    <row r="69" spans="2:12" s="321" customFormat="1" hidden="1" outlineLevel="2" x14ac:dyDescent="0.3">
      <c r="B69" s="181"/>
      <c r="C69" s="179" t="s">
        <v>602</v>
      </c>
      <c r="D69" s="176" t="s">
        <v>603</v>
      </c>
      <c r="E69" s="216"/>
      <c r="F69" s="216"/>
      <c r="G69" s="216"/>
      <c r="H69" s="371">
        <v>0</v>
      </c>
      <c r="I69" s="216"/>
      <c r="J69" s="369">
        <f t="shared" ref="J69:J71" si="17">E69-G69-H69-I69</f>
        <v>0</v>
      </c>
      <c r="K69" s="220" t="s">
        <v>43</v>
      </c>
      <c r="L69" s="404"/>
    </row>
    <row r="70" spans="2:12" outlineLevel="2" x14ac:dyDescent="0.3">
      <c r="B70" s="358"/>
      <c r="C70" s="359" t="s">
        <v>604</v>
      </c>
      <c r="D70" s="176" t="s">
        <v>605</v>
      </c>
      <c r="E70" s="360">
        <f>SUBTOTAL(9,G70:J70)</f>
        <v>37</v>
      </c>
      <c r="F70" s="360">
        <v>0</v>
      </c>
      <c r="G70" s="360">
        <v>10</v>
      </c>
      <c r="H70" s="370">
        <v>15</v>
      </c>
      <c r="I70" s="369">
        <v>7</v>
      </c>
      <c r="J70" s="369">
        <v>5</v>
      </c>
      <c r="K70" s="361" t="s">
        <v>43</v>
      </c>
      <c r="L70" s="401"/>
    </row>
    <row r="71" spans="2:12" s="323" customFormat="1" hidden="1" outlineLevel="1" collapsed="1" x14ac:dyDescent="0.3">
      <c r="B71" s="1458" t="s">
        <v>606</v>
      </c>
      <c r="C71" s="1459"/>
      <c r="D71" s="173" t="s">
        <v>607</v>
      </c>
      <c r="E71" s="223"/>
      <c r="F71" s="223">
        <f>SUM(F72:F73)</f>
        <v>0</v>
      </c>
      <c r="G71" s="223">
        <f>SUM(G72:G73)</f>
        <v>0</v>
      </c>
      <c r="H71" s="223">
        <f>SUM(H72:H73)</f>
        <v>0</v>
      </c>
      <c r="I71" s="223">
        <f>SUM(I72:I73)</f>
        <v>0</v>
      </c>
      <c r="J71" s="223">
        <f t="shared" si="17"/>
        <v>0</v>
      </c>
      <c r="K71" s="215" t="s">
        <v>43</v>
      </c>
      <c r="L71" s="403"/>
    </row>
    <row r="72" spans="2:12" s="321" customFormat="1" hidden="1" outlineLevel="2" x14ac:dyDescent="0.3">
      <c r="B72" s="181"/>
      <c r="C72" s="179" t="s">
        <v>608</v>
      </c>
      <c r="D72" s="176" t="s">
        <v>609</v>
      </c>
      <c r="E72" s="216"/>
      <c r="F72" s="216"/>
      <c r="G72" s="216"/>
      <c r="H72" s="371"/>
      <c r="I72" s="216"/>
      <c r="J72" s="217"/>
      <c r="K72" s="220" t="s">
        <v>43</v>
      </c>
      <c r="L72" s="404"/>
    </row>
    <row r="73" spans="2:12" s="321" customFormat="1" hidden="1" outlineLevel="2" x14ac:dyDescent="0.3">
      <c r="B73" s="181"/>
      <c r="C73" s="179" t="s">
        <v>610</v>
      </c>
      <c r="D73" s="176" t="s">
        <v>611</v>
      </c>
      <c r="E73" s="216"/>
      <c r="F73" s="216"/>
      <c r="G73" s="216"/>
      <c r="H73" s="371"/>
      <c r="I73" s="216"/>
      <c r="J73" s="217"/>
      <c r="K73" s="220" t="s">
        <v>43</v>
      </c>
      <c r="L73" s="404"/>
    </row>
    <row r="74" spans="2:12" s="323" customFormat="1" hidden="1" outlineLevel="1" x14ac:dyDescent="0.3">
      <c r="B74" s="1458" t="s">
        <v>612</v>
      </c>
      <c r="C74" s="1459"/>
      <c r="D74" s="173" t="s">
        <v>613</v>
      </c>
      <c r="E74" s="223"/>
      <c r="F74" s="223"/>
      <c r="G74" s="223"/>
      <c r="H74" s="374"/>
      <c r="I74" s="223"/>
      <c r="J74" s="224"/>
      <c r="K74" s="215" t="s">
        <v>43</v>
      </c>
      <c r="L74" s="403"/>
    </row>
    <row r="75" spans="2:12" s="323" customFormat="1" hidden="1" outlineLevel="1" x14ac:dyDescent="0.3">
      <c r="B75" s="1458" t="s">
        <v>614</v>
      </c>
      <c r="C75" s="1459"/>
      <c r="D75" s="173" t="s">
        <v>615</v>
      </c>
      <c r="E75" s="223"/>
      <c r="F75" s="223"/>
      <c r="G75" s="223"/>
      <c r="H75" s="374"/>
      <c r="I75" s="223"/>
      <c r="J75" s="224"/>
      <c r="K75" s="215" t="s">
        <v>43</v>
      </c>
      <c r="L75" s="403"/>
    </row>
    <row r="76" spans="2:12" s="323" customFormat="1" hidden="1" outlineLevel="1" x14ac:dyDescent="0.3">
      <c r="B76" s="1458" t="s">
        <v>616</v>
      </c>
      <c r="C76" s="1459"/>
      <c r="D76" s="173" t="s">
        <v>617</v>
      </c>
      <c r="E76" s="223"/>
      <c r="F76" s="223"/>
      <c r="G76" s="223"/>
      <c r="H76" s="374"/>
      <c r="I76" s="223"/>
      <c r="J76" s="224"/>
      <c r="K76" s="215" t="s">
        <v>43</v>
      </c>
      <c r="L76" s="403"/>
    </row>
    <row r="77" spans="2:12" s="323" customFormat="1" hidden="1" outlineLevel="1" x14ac:dyDescent="0.3">
      <c r="B77" s="1458" t="s">
        <v>618</v>
      </c>
      <c r="C77" s="1459"/>
      <c r="D77" s="173" t="s">
        <v>619</v>
      </c>
      <c r="E77" s="223"/>
      <c r="F77" s="223"/>
      <c r="G77" s="223"/>
      <c r="H77" s="374"/>
      <c r="I77" s="223"/>
      <c r="J77" s="224"/>
      <c r="K77" s="215" t="s">
        <v>43</v>
      </c>
      <c r="L77" s="403"/>
    </row>
    <row r="78" spans="2:12" s="357" customFormat="1" outlineLevel="1" x14ac:dyDescent="0.3">
      <c r="B78" s="1456" t="s">
        <v>620</v>
      </c>
      <c r="C78" s="1457"/>
      <c r="D78" s="173" t="s">
        <v>621</v>
      </c>
      <c r="E78" s="236">
        <f>SUBTOTAL(9,G78:J78)</f>
        <v>8</v>
      </c>
      <c r="F78" s="236">
        <v>0</v>
      </c>
      <c r="G78" s="236">
        <v>2</v>
      </c>
      <c r="H78" s="236">
        <v>2</v>
      </c>
      <c r="I78" s="236">
        <v>4</v>
      </c>
      <c r="J78" s="236">
        <v>0</v>
      </c>
      <c r="K78" s="356" t="s">
        <v>43</v>
      </c>
      <c r="L78" s="405"/>
    </row>
    <row r="79" spans="2:12" s="323" customFormat="1" hidden="1" outlineLevel="1" x14ac:dyDescent="0.3">
      <c r="B79" s="1458" t="s">
        <v>622</v>
      </c>
      <c r="C79" s="1459"/>
      <c r="D79" s="173" t="s">
        <v>623</v>
      </c>
      <c r="E79" s="223"/>
      <c r="F79" s="223"/>
      <c r="G79" s="223"/>
      <c r="H79" s="374"/>
      <c r="I79" s="223"/>
      <c r="J79" s="223"/>
      <c r="K79" s="215" t="s">
        <v>43</v>
      </c>
      <c r="L79" s="403"/>
    </row>
    <row r="80" spans="2:12" s="323" customFormat="1" ht="15" hidden="1" customHeight="1" outlineLevel="1" x14ac:dyDescent="0.3">
      <c r="B80" s="1458" t="s">
        <v>624</v>
      </c>
      <c r="C80" s="1459"/>
      <c r="D80" s="173" t="s">
        <v>625</v>
      </c>
      <c r="E80" s="223"/>
      <c r="F80" s="223"/>
      <c r="G80" s="223"/>
      <c r="H80" s="374"/>
      <c r="I80" s="223"/>
      <c r="J80" s="224"/>
      <c r="K80" s="215" t="s">
        <v>43</v>
      </c>
      <c r="L80" s="403"/>
    </row>
    <row r="81" spans="2:12" s="323" customFormat="1" hidden="1" outlineLevel="1" x14ac:dyDescent="0.3">
      <c r="B81" s="1458" t="s">
        <v>626</v>
      </c>
      <c r="C81" s="1459"/>
      <c r="D81" s="173" t="s">
        <v>627</v>
      </c>
      <c r="E81" s="223"/>
      <c r="F81" s="223"/>
      <c r="G81" s="223"/>
      <c r="H81" s="374"/>
      <c r="I81" s="223"/>
      <c r="J81" s="224"/>
      <c r="K81" s="215" t="s">
        <v>43</v>
      </c>
      <c r="L81" s="403"/>
    </row>
    <row r="82" spans="2:12" s="323" customFormat="1" hidden="1" outlineLevel="1" x14ac:dyDescent="0.3">
      <c r="B82" s="1458" t="s">
        <v>628</v>
      </c>
      <c r="C82" s="1459"/>
      <c r="D82" s="173" t="s">
        <v>629</v>
      </c>
      <c r="E82" s="223"/>
      <c r="F82" s="223"/>
      <c r="G82" s="223"/>
      <c r="H82" s="374"/>
      <c r="I82" s="223"/>
      <c r="J82" s="224"/>
      <c r="K82" s="215" t="s">
        <v>43</v>
      </c>
      <c r="L82" s="403"/>
    </row>
    <row r="83" spans="2:12" s="323" customFormat="1" ht="30" hidden="1" customHeight="1" outlineLevel="1" x14ac:dyDescent="0.3">
      <c r="B83" s="1433" t="s">
        <v>630</v>
      </c>
      <c r="C83" s="1434"/>
      <c r="D83" s="173" t="s">
        <v>631</v>
      </c>
      <c r="E83" s="223"/>
      <c r="F83" s="223"/>
      <c r="G83" s="223"/>
      <c r="H83" s="374"/>
      <c r="I83" s="223"/>
      <c r="J83" s="224"/>
      <c r="K83" s="215" t="s">
        <v>43</v>
      </c>
      <c r="L83" s="403"/>
    </row>
    <row r="84" spans="2:12" s="323" customFormat="1" ht="25.5" hidden="1" customHeight="1" outlineLevel="1" x14ac:dyDescent="0.3">
      <c r="B84" s="1458" t="s">
        <v>632</v>
      </c>
      <c r="C84" s="1459"/>
      <c r="D84" s="173" t="s">
        <v>633</v>
      </c>
      <c r="E84" s="223"/>
      <c r="F84" s="223"/>
      <c r="G84" s="223"/>
      <c r="H84" s="374"/>
      <c r="I84" s="223"/>
      <c r="J84" s="224"/>
      <c r="K84" s="215" t="s">
        <v>43</v>
      </c>
      <c r="L84" s="403"/>
    </row>
    <row r="85" spans="2:12" s="323" customFormat="1" hidden="1" outlineLevel="1" x14ac:dyDescent="0.3">
      <c r="B85" s="1458" t="s">
        <v>634</v>
      </c>
      <c r="C85" s="1459"/>
      <c r="D85" s="173" t="s">
        <v>635</v>
      </c>
      <c r="E85" s="223"/>
      <c r="F85" s="223"/>
      <c r="G85" s="223"/>
      <c r="H85" s="374"/>
      <c r="I85" s="223"/>
      <c r="J85" s="224"/>
      <c r="K85" s="215" t="s">
        <v>43</v>
      </c>
      <c r="L85" s="403"/>
    </row>
    <row r="86" spans="2:12" s="323" customFormat="1" hidden="1" outlineLevel="1" x14ac:dyDescent="0.3">
      <c r="B86" s="1458" t="s">
        <v>636</v>
      </c>
      <c r="C86" s="1459"/>
      <c r="D86" s="173" t="s">
        <v>637</v>
      </c>
      <c r="E86" s="223"/>
      <c r="F86" s="223"/>
      <c r="G86" s="223"/>
      <c r="H86" s="374"/>
      <c r="I86" s="223"/>
      <c r="J86" s="224"/>
      <c r="K86" s="215" t="s">
        <v>43</v>
      </c>
      <c r="L86" s="403"/>
    </row>
    <row r="87" spans="2:12" s="323" customFormat="1" hidden="1" outlineLevel="1" x14ac:dyDescent="0.3">
      <c r="B87" s="1458" t="s">
        <v>638</v>
      </c>
      <c r="C87" s="1459"/>
      <c r="D87" s="173" t="s">
        <v>639</v>
      </c>
      <c r="E87" s="223"/>
      <c r="F87" s="223"/>
      <c r="G87" s="223"/>
      <c r="H87" s="374"/>
      <c r="I87" s="223"/>
      <c r="J87" s="224"/>
      <c r="K87" s="215" t="s">
        <v>43</v>
      </c>
      <c r="L87" s="403"/>
    </row>
    <row r="88" spans="2:12" s="323" customFormat="1" ht="24.75" hidden="1" customHeight="1" outlineLevel="1" collapsed="1" x14ac:dyDescent="0.3">
      <c r="B88" s="1433" t="s">
        <v>640</v>
      </c>
      <c r="C88" s="1434"/>
      <c r="D88" s="173" t="s">
        <v>641</v>
      </c>
      <c r="E88" s="223"/>
      <c r="F88" s="223"/>
      <c r="G88" s="223"/>
      <c r="H88" s="374"/>
      <c r="I88" s="223"/>
      <c r="J88" s="224"/>
      <c r="K88" s="215" t="s">
        <v>43</v>
      </c>
      <c r="L88" s="403"/>
    </row>
    <row r="89" spans="2:12" s="321" customFormat="1" hidden="1" outlineLevel="2" x14ac:dyDescent="0.3">
      <c r="B89" s="178"/>
      <c r="C89" s="179" t="s">
        <v>642</v>
      </c>
      <c r="D89" s="176" t="s">
        <v>643</v>
      </c>
      <c r="E89" s="216"/>
      <c r="F89" s="216"/>
      <c r="G89" s="216"/>
      <c r="H89" s="371"/>
      <c r="I89" s="216"/>
      <c r="J89" s="217"/>
      <c r="K89" s="220" t="s">
        <v>43</v>
      </c>
      <c r="L89" s="404"/>
    </row>
    <row r="90" spans="2:12" s="321" customFormat="1" hidden="1" outlineLevel="2" x14ac:dyDescent="0.3">
      <c r="B90" s="178"/>
      <c r="C90" s="179" t="s">
        <v>644</v>
      </c>
      <c r="D90" s="176" t="s">
        <v>645</v>
      </c>
      <c r="E90" s="216"/>
      <c r="F90" s="216"/>
      <c r="G90" s="216"/>
      <c r="H90" s="371"/>
      <c r="I90" s="216"/>
      <c r="J90" s="217"/>
      <c r="K90" s="220" t="s">
        <v>43</v>
      </c>
      <c r="L90" s="404"/>
    </row>
    <row r="91" spans="2:12" s="321" customFormat="1" ht="25.5" hidden="1" customHeight="1" outlineLevel="1" x14ac:dyDescent="0.3">
      <c r="B91" s="1464" t="s">
        <v>646</v>
      </c>
      <c r="C91" s="1465"/>
      <c r="D91" s="173" t="s">
        <v>647</v>
      </c>
      <c r="E91" s="208"/>
      <c r="F91" s="208"/>
      <c r="G91" s="208"/>
      <c r="H91" s="375"/>
      <c r="I91" s="208"/>
      <c r="J91" s="225"/>
      <c r="K91" s="220" t="s">
        <v>43</v>
      </c>
      <c r="L91" s="404"/>
    </row>
    <row r="92" spans="2:12" s="321" customFormat="1" hidden="1" outlineLevel="1" x14ac:dyDescent="0.3">
      <c r="B92" s="1458" t="s">
        <v>648</v>
      </c>
      <c r="C92" s="1459"/>
      <c r="D92" s="173" t="s">
        <v>649</v>
      </c>
      <c r="E92" s="208"/>
      <c r="F92" s="208"/>
      <c r="G92" s="208"/>
      <c r="H92" s="375"/>
      <c r="I92" s="208"/>
      <c r="J92" s="225"/>
      <c r="K92" s="220" t="s">
        <v>43</v>
      </c>
      <c r="L92" s="404"/>
    </row>
    <row r="93" spans="2:12" ht="39.75" customHeight="1" outlineLevel="1" x14ac:dyDescent="0.3">
      <c r="B93" s="1456" t="s">
        <v>650</v>
      </c>
      <c r="C93" s="1457"/>
      <c r="D93" s="173" t="s">
        <v>651</v>
      </c>
      <c r="E93" s="236">
        <f>SUBTOTAL(9,G93:J93)</f>
        <v>4</v>
      </c>
      <c r="F93" s="236">
        <f>SUM(F94:F101)</f>
        <v>0</v>
      </c>
      <c r="G93" s="236">
        <f>SUM(G94:G101)</f>
        <v>1</v>
      </c>
      <c r="H93" s="236">
        <f>SUM(H94:H101)</f>
        <v>1</v>
      </c>
      <c r="I93" s="236">
        <f>SUM(I94:I101)</f>
        <v>1</v>
      </c>
      <c r="J93" s="236">
        <f t="shared" ref="J93" si="18">SUM(J94:J101)</f>
        <v>1</v>
      </c>
      <c r="K93" s="361" t="s">
        <v>43</v>
      </c>
      <c r="L93" s="401"/>
    </row>
    <row r="94" spans="2:12" s="321" customFormat="1" hidden="1" outlineLevel="2" x14ac:dyDescent="0.3">
      <c r="B94" s="178"/>
      <c r="C94" s="179" t="s">
        <v>652</v>
      </c>
      <c r="D94" s="176" t="s">
        <v>653</v>
      </c>
      <c r="E94" s="216"/>
      <c r="F94" s="216"/>
      <c r="G94" s="171"/>
      <c r="H94" s="373"/>
      <c r="I94" s="171"/>
      <c r="J94" s="171"/>
      <c r="K94" s="220" t="s">
        <v>43</v>
      </c>
      <c r="L94" s="404"/>
    </row>
    <row r="95" spans="2:12" s="321" customFormat="1" hidden="1" outlineLevel="2" x14ac:dyDescent="0.3">
      <c r="B95" s="181"/>
      <c r="C95" s="179" t="s">
        <v>654</v>
      </c>
      <c r="D95" s="176" t="s">
        <v>655</v>
      </c>
      <c r="E95" s="216"/>
      <c r="F95" s="216"/>
      <c r="G95" s="171"/>
      <c r="H95" s="373"/>
      <c r="I95" s="171"/>
      <c r="J95" s="171"/>
      <c r="K95" s="220" t="s">
        <v>43</v>
      </c>
      <c r="L95" s="404"/>
    </row>
    <row r="96" spans="2:12" s="321" customFormat="1" hidden="1" outlineLevel="2" x14ac:dyDescent="0.3">
      <c r="B96" s="181"/>
      <c r="C96" s="179" t="s">
        <v>656</v>
      </c>
      <c r="D96" s="176" t="s">
        <v>657</v>
      </c>
      <c r="E96" s="216"/>
      <c r="F96" s="216"/>
      <c r="G96" s="216"/>
      <c r="H96" s="371"/>
      <c r="I96" s="216"/>
      <c r="J96" s="217"/>
      <c r="K96" s="220" t="s">
        <v>43</v>
      </c>
      <c r="L96" s="404"/>
    </row>
    <row r="97" spans="2:12" s="321" customFormat="1" hidden="1" outlineLevel="2" x14ac:dyDescent="0.3">
      <c r="B97" s="181"/>
      <c r="C97" s="179" t="s">
        <v>658</v>
      </c>
      <c r="D97" s="176" t="s">
        <v>659</v>
      </c>
      <c r="E97" s="216"/>
      <c r="F97" s="216"/>
      <c r="G97" s="216"/>
      <c r="H97" s="371"/>
      <c r="I97" s="216"/>
      <c r="J97" s="217"/>
      <c r="K97" s="220" t="s">
        <v>43</v>
      </c>
      <c r="L97" s="404"/>
    </row>
    <row r="98" spans="2:12" s="321" customFormat="1" hidden="1" outlineLevel="2" x14ac:dyDescent="0.3">
      <c r="B98" s="181"/>
      <c r="C98" s="179" t="s">
        <v>660</v>
      </c>
      <c r="D98" s="176" t="s">
        <v>661</v>
      </c>
      <c r="E98" s="216"/>
      <c r="F98" s="216"/>
      <c r="G98" s="216"/>
      <c r="H98" s="371"/>
      <c r="I98" s="216"/>
      <c r="J98" s="217"/>
      <c r="K98" s="220" t="s">
        <v>43</v>
      </c>
      <c r="L98" s="404"/>
    </row>
    <row r="99" spans="2:12" s="321" customFormat="1" hidden="1" outlineLevel="2" x14ac:dyDescent="0.3">
      <c r="B99" s="181"/>
      <c r="C99" s="179" t="s">
        <v>662</v>
      </c>
      <c r="D99" s="176" t="s">
        <v>663</v>
      </c>
      <c r="E99" s="216"/>
      <c r="F99" s="216"/>
      <c r="G99" s="216"/>
      <c r="H99" s="371"/>
      <c r="I99" s="216"/>
      <c r="J99" s="217"/>
      <c r="K99" s="220" t="s">
        <v>43</v>
      </c>
      <c r="L99" s="404"/>
    </row>
    <row r="100" spans="2:12" s="321" customFormat="1" hidden="1" outlineLevel="2" x14ac:dyDescent="0.3">
      <c r="B100" s="181"/>
      <c r="C100" s="179" t="s">
        <v>664</v>
      </c>
      <c r="D100" s="176" t="s">
        <v>665</v>
      </c>
      <c r="E100" s="216"/>
      <c r="F100" s="216"/>
      <c r="G100" s="216"/>
      <c r="H100" s="371"/>
      <c r="I100" s="216"/>
      <c r="J100" s="217"/>
      <c r="K100" s="220" t="s">
        <v>43</v>
      </c>
      <c r="L100" s="404"/>
    </row>
    <row r="101" spans="2:12" outlineLevel="2" x14ac:dyDescent="0.3">
      <c r="B101" s="191"/>
      <c r="C101" s="359" t="s">
        <v>666</v>
      </c>
      <c r="D101" s="176" t="s">
        <v>667</v>
      </c>
      <c r="E101" s="360">
        <f>SUBTOTAL(9,G101:J101)</f>
        <v>4</v>
      </c>
      <c r="F101" s="360">
        <v>0</v>
      </c>
      <c r="G101" s="363">
        <v>1</v>
      </c>
      <c r="H101" s="372">
        <v>1</v>
      </c>
      <c r="I101" s="369">
        <v>1</v>
      </c>
      <c r="J101" s="369">
        <v>1</v>
      </c>
      <c r="K101" s="361" t="s">
        <v>43</v>
      </c>
      <c r="L101" s="401"/>
    </row>
    <row r="102" spans="2:12" s="202" customFormat="1" hidden="1" collapsed="1" x14ac:dyDescent="0.3">
      <c r="B102" s="1431" t="s">
        <v>932</v>
      </c>
      <c r="C102" s="1432"/>
      <c r="D102" s="173" t="s">
        <v>933</v>
      </c>
      <c r="E102" s="208">
        <f t="shared" ref="E102:E140" si="19">SUM(G102:J102)</f>
        <v>0</v>
      </c>
      <c r="F102" s="212"/>
      <c r="G102" s="212"/>
      <c r="H102" s="212"/>
      <c r="I102" s="212"/>
      <c r="J102" s="226"/>
      <c r="K102" s="213"/>
      <c r="L102" s="202">
        <v>0</v>
      </c>
    </row>
    <row r="103" spans="2:12" s="321" customFormat="1" hidden="1" outlineLevel="1" x14ac:dyDescent="0.3">
      <c r="B103" s="1458" t="s">
        <v>668</v>
      </c>
      <c r="C103" s="1459"/>
      <c r="D103" s="173" t="s">
        <v>669</v>
      </c>
      <c r="E103" s="223">
        <f t="shared" si="19"/>
        <v>0</v>
      </c>
      <c r="F103" s="223">
        <f>SUM(F104:F105)</f>
        <v>0</v>
      </c>
      <c r="G103" s="223">
        <f>SUM(G104:G105)</f>
        <v>0</v>
      </c>
      <c r="H103" s="223">
        <f t="shared" ref="H103:J103" si="20">SUM(H104:H105)</f>
        <v>0</v>
      </c>
      <c r="I103" s="223">
        <f t="shared" si="20"/>
        <v>0</v>
      </c>
      <c r="J103" s="223">
        <f t="shared" si="20"/>
        <v>0</v>
      </c>
      <c r="K103" s="220" t="s">
        <v>43</v>
      </c>
      <c r="L103" s="404"/>
    </row>
    <row r="104" spans="2:12" s="321" customFormat="1" ht="15" hidden="1" outlineLevel="2" x14ac:dyDescent="0.3">
      <c r="B104" s="178"/>
      <c r="C104" s="184" t="s">
        <v>670</v>
      </c>
      <c r="D104" s="185" t="s">
        <v>671</v>
      </c>
      <c r="E104" s="208">
        <f t="shared" si="19"/>
        <v>0</v>
      </c>
      <c r="F104" s="208"/>
      <c r="G104" s="208"/>
      <c r="H104" s="208"/>
      <c r="I104" s="208"/>
      <c r="J104" s="225"/>
      <c r="K104" s="220" t="s">
        <v>43</v>
      </c>
      <c r="L104" s="404"/>
    </row>
    <row r="105" spans="2:12" s="321" customFormat="1" ht="15" hidden="1" outlineLevel="2" x14ac:dyDescent="0.3">
      <c r="B105" s="178"/>
      <c r="C105" s="184" t="s">
        <v>672</v>
      </c>
      <c r="D105" s="185" t="s">
        <v>673</v>
      </c>
      <c r="E105" s="208">
        <f t="shared" si="19"/>
        <v>0</v>
      </c>
      <c r="F105" s="208"/>
      <c r="G105" s="208"/>
      <c r="H105" s="208"/>
      <c r="I105" s="208"/>
      <c r="J105" s="225"/>
      <c r="K105" s="220" t="s">
        <v>43</v>
      </c>
      <c r="L105" s="404"/>
    </row>
    <row r="106" spans="2:12" s="321" customFormat="1" ht="31.5" hidden="1" customHeight="1" outlineLevel="1" x14ac:dyDescent="0.3">
      <c r="B106" s="1458" t="s">
        <v>674</v>
      </c>
      <c r="C106" s="1459"/>
      <c r="D106" s="173" t="s">
        <v>675</v>
      </c>
      <c r="E106" s="223">
        <f t="shared" si="19"/>
        <v>0</v>
      </c>
      <c r="F106" s="223">
        <f>SUM(F107:F110)</f>
        <v>0</v>
      </c>
      <c r="G106" s="223">
        <f t="shared" ref="G106:J106" si="21">SUM(G107:G110)</f>
        <v>0</v>
      </c>
      <c r="H106" s="223">
        <f t="shared" si="21"/>
        <v>0</v>
      </c>
      <c r="I106" s="223">
        <f t="shared" si="21"/>
        <v>0</v>
      </c>
      <c r="J106" s="223">
        <f t="shared" si="21"/>
        <v>0</v>
      </c>
      <c r="K106" s="220" t="s">
        <v>43</v>
      </c>
      <c r="L106" s="404"/>
    </row>
    <row r="107" spans="2:12" s="321" customFormat="1" ht="15" hidden="1" outlineLevel="2" x14ac:dyDescent="0.3">
      <c r="B107" s="174"/>
      <c r="C107" s="184" t="s">
        <v>676</v>
      </c>
      <c r="D107" s="185" t="s">
        <v>677</v>
      </c>
      <c r="E107" s="208">
        <f t="shared" si="19"/>
        <v>0</v>
      </c>
      <c r="F107" s="208"/>
      <c r="G107" s="208"/>
      <c r="H107" s="208"/>
      <c r="I107" s="208"/>
      <c r="J107" s="225"/>
      <c r="K107" s="220" t="s">
        <v>43</v>
      </c>
      <c r="L107" s="404"/>
    </row>
    <row r="108" spans="2:12" s="321" customFormat="1" ht="15" hidden="1" outlineLevel="2" x14ac:dyDescent="0.3">
      <c r="B108" s="178"/>
      <c r="C108" s="186" t="s">
        <v>678</v>
      </c>
      <c r="D108" s="185" t="s">
        <v>679</v>
      </c>
      <c r="E108" s="208">
        <f t="shared" si="19"/>
        <v>0</v>
      </c>
      <c r="F108" s="208"/>
      <c r="G108" s="208"/>
      <c r="H108" s="208"/>
      <c r="I108" s="208"/>
      <c r="J108" s="225"/>
      <c r="K108" s="220" t="s">
        <v>43</v>
      </c>
      <c r="L108" s="404"/>
    </row>
    <row r="109" spans="2:12" s="321" customFormat="1" ht="15" hidden="1" outlineLevel="2" x14ac:dyDescent="0.3">
      <c r="B109" s="178"/>
      <c r="C109" s="187" t="s">
        <v>680</v>
      </c>
      <c r="D109" s="185" t="s">
        <v>681</v>
      </c>
      <c r="E109" s="208">
        <f t="shared" si="19"/>
        <v>0</v>
      </c>
      <c r="F109" s="208"/>
      <c r="G109" s="208"/>
      <c r="H109" s="208"/>
      <c r="I109" s="208"/>
      <c r="J109" s="225"/>
      <c r="K109" s="220" t="s">
        <v>43</v>
      </c>
      <c r="L109" s="404"/>
    </row>
    <row r="110" spans="2:12" s="321" customFormat="1" ht="15" hidden="1" outlineLevel="2" x14ac:dyDescent="0.3">
      <c r="B110" s="178"/>
      <c r="C110" s="187" t="s">
        <v>682</v>
      </c>
      <c r="D110" s="185" t="s">
        <v>683</v>
      </c>
      <c r="E110" s="208">
        <f t="shared" si="19"/>
        <v>0</v>
      </c>
      <c r="F110" s="208"/>
      <c r="G110" s="208"/>
      <c r="H110" s="208"/>
      <c r="I110" s="208"/>
      <c r="J110" s="225"/>
      <c r="K110" s="220" t="s">
        <v>43</v>
      </c>
      <c r="L110" s="404"/>
    </row>
    <row r="111" spans="2:12" s="321" customFormat="1" hidden="1" outlineLevel="1" x14ac:dyDescent="0.3">
      <c r="B111" s="1458" t="s">
        <v>684</v>
      </c>
      <c r="C111" s="1459"/>
      <c r="D111" s="173" t="s">
        <v>685</v>
      </c>
      <c r="E111" s="223">
        <f t="shared" si="19"/>
        <v>0</v>
      </c>
      <c r="F111" s="223">
        <f>SUM(F112:F115)</f>
        <v>0</v>
      </c>
      <c r="G111" s="223">
        <f t="shared" ref="G111:J111" si="22">SUM(G112:G115)</f>
        <v>0</v>
      </c>
      <c r="H111" s="223">
        <f t="shared" si="22"/>
        <v>0</v>
      </c>
      <c r="I111" s="223">
        <f t="shared" si="22"/>
        <v>0</v>
      </c>
      <c r="J111" s="223">
        <f t="shared" si="22"/>
        <v>0</v>
      </c>
      <c r="K111" s="220" t="s">
        <v>43</v>
      </c>
      <c r="L111" s="404"/>
    </row>
    <row r="112" spans="2:12" s="321" customFormat="1" ht="15" hidden="1" outlineLevel="2" x14ac:dyDescent="0.3">
      <c r="B112" s="188"/>
      <c r="C112" s="184" t="s">
        <v>686</v>
      </c>
      <c r="D112" s="185" t="s">
        <v>687</v>
      </c>
      <c r="E112" s="208">
        <f t="shared" si="19"/>
        <v>0</v>
      </c>
      <c r="F112" s="208"/>
      <c r="G112" s="208"/>
      <c r="H112" s="208"/>
      <c r="I112" s="208"/>
      <c r="J112" s="225"/>
      <c r="K112" s="220" t="s">
        <v>43</v>
      </c>
      <c r="L112" s="404"/>
    </row>
    <row r="113" spans="2:12" s="321" customFormat="1" ht="15" hidden="1" outlineLevel="2" x14ac:dyDescent="0.3">
      <c r="B113" s="178"/>
      <c r="C113" s="184" t="s">
        <v>688</v>
      </c>
      <c r="D113" s="185" t="s">
        <v>689</v>
      </c>
      <c r="E113" s="208">
        <f t="shared" si="19"/>
        <v>0</v>
      </c>
      <c r="F113" s="208"/>
      <c r="G113" s="208"/>
      <c r="H113" s="208"/>
      <c r="I113" s="208"/>
      <c r="J113" s="225"/>
      <c r="K113" s="220" t="s">
        <v>43</v>
      </c>
      <c r="L113" s="404"/>
    </row>
    <row r="114" spans="2:12" s="321" customFormat="1" ht="19.5" hidden="1" customHeight="1" outlineLevel="2" x14ac:dyDescent="0.3">
      <c r="B114" s="178"/>
      <c r="C114" s="186" t="s">
        <v>690</v>
      </c>
      <c r="D114" s="185" t="s">
        <v>691</v>
      </c>
      <c r="E114" s="208">
        <f t="shared" si="19"/>
        <v>0</v>
      </c>
      <c r="F114" s="208"/>
      <c r="G114" s="208"/>
      <c r="H114" s="208"/>
      <c r="I114" s="208"/>
      <c r="J114" s="225"/>
      <c r="K114" s="220" t="s">
        <v>43</v>
      </c>
      <c r="L114" s="404"/>
    </row>
    <row r="115" spans="2:12" s="321" customFormat="1" ht="15" hidden="1" outlineLevel="2" x14ac:dyDescent="0.3">
      <c r="B115" s="178"/>
      <c r="C115" s="186" t="s">
        <v>692</v>
      </c>
      <c r="D115" s="185" t="s">
        <v>693</v>
      </c>
      <c r="E115" s="208">
        <f t="shared" si="19"/>
        <v>0</v>
      </c>
      <c r="F115" s="208"/>
      <c r="G115" s="208"/>
      <c r="H115" s="208"/>
      <c r="I115" s="208"/>
      <c r="J115" s="225"/>
      <c r="K115" s="220" t="s">
        <v>43</v>
      </c>
      <c r="L115" s="404"/>
    </row>
    <row r="116" spans="2:12" s="202" customFormat="1" hidden="1" collapsed="1" x14ac:dyDescent="0.3">
      <c r="B116" s="1431" t="s">
        <v>934</v>
      </c>
      <c r="C116" s="1432"/>
      <c r="D116" s="173" t="s">
        <v>935</v>
      </c>
      <c r="E116" s="223">
        <f t="shared" si="19"/>
        <v>0</v>
      </c>
      <c r="F116" s="223">
        <v>0</v>
      </c>
      <c r="G116" s="223">
        <f t="shared" ref="G116:J116" si="23">SUM(G117:G119)</f>
        <v>0</v>
      </c>
      <c r="H116" s="223">
        <f t="shared" si="23"/>
        <v>0</v>
      </c>
      <c r="I116" s="223">
        <f t="shared" si="23"/>
        <v>0</v>
      </c>
      <c r="J116" s="223">
        <f t="shared" si="23"/>
        <v>0</v>
      </c>
      <c r="K116" s="213"/>
      <c r="L116" s="202">
        <v>0</v>
      </c>
    </row>
    <row r="117" spans="2:12" s="321" customFormat="1" ht="15" hidden="1" outlineLevel="1" x14ac:dyDescent="0.3">
      <c r="B117" s="178"/>
      <c r="C117" s="227" t="s">
        <v>694</v>
      </c>
      <c r="D117" s="228" t="s">
        <v>695</v>
      </c>
      <c r="E117" s="208">
        <f t="shared" si="19"/>
        <v>0</v>
      </c>
      <c r="F117" s="208"/>
      <c r="G117" s="208"/>
      <c r="H117" s="208"/>
      <c r="I117" s="208"/>
      <c r="J117" s="225"/>
      <c r="K117" s="220" t="s">
        <v>43</v>
      </c>
      <c r="L117" s="404"/>
    </row>
    <row r="118" spans="2:12" s="321" customFormat="1" ht="15" hidden="1" outlineLevel="1" x14ac:dyDescent="0.3">
      <c r="B118" s="178"/>
      <c r="C118" s="229" t="s">
        <v>696</v>
      </c>
      <c r="D118" s="228" t="s">
        <v>697</v>
      </c>
      <c r="E118" s="208">
        <f t="shared" si="19"/>
        <v>0</v>
      </c>
      <c r="F118" s="208"/>
      <c r="G118" s="208"/>
      <c r="H118" s="208"/>
      <c r="I118" s="208"/>
      <c r="J118" s="225"/>
      <c r="K118" s="220" t="s">
        <v>43</v>
      </c>
      <c r="L118" s="404"/>
    </row>
    <row r="119" spans="2:12" s="321" customFormat="1" ht="15" hidden="1" outlineLevel="1" x14ac:dyDescent="0.3">
      <c r="B119" s="178"/>
      <c r="C119" s="230" t="s">
        <v>698</v>
      </c>
      <c r="D119" s="228" t="s">
        <v>699</v>
      </c>
      <c r="E119" s="208">
        <f t="shared" si="19"/>
        <v>0</v>
      </c>
      <c r="F119" s="208"/>
      <c r="G119" s="208"/>
      <c r="H119" s="208"/>
      <c r="I119" s="208"/>
      <c r="J119" s="225"/>
      <c r="K119" s="220" t="s">
        <v>43</v>
      </c>
      <c r="L119" s="404"/>
    </row>
    <row r="120" spans="2:12" s="202" customFormat="1" hidden="1" collapsed="1" x14ac:dyDescent="0.3">
      <c r="B120" s="1431" t="s">
        <v>936</v>
      </c>
      <c r="C120" s="1432"/>
      <c r="D120" s="173" t="s">
        <v>937</v>
      </c>
      <c r="E120" s="223">
        <f t="shared" si="19"/>
        <v>0</v>
      </c>
      <c r="F120" s="223">
        <f>F121</f>
        <v>0</v>
      </c>
      <c r="G120" s="223">
        <f t="shared" ref="G120:J120" si="24">G121</f>
        <v>0</v>
      </c>
      <c r="H120" s="223">
        <f t="shared" si="24"/>
        <v>0</v>
      </c>
      <c r="I120" s="223">
        <f t="shared" si="24"/>
        <v>0</v>
      </c>
      <c r="J120" s="223">
        <f t="shared" si="24"/>
        <v>0</v>
      </c>
      <c r="K120" s="209"/>
      <c r="L120" s="202">
        <v>0</v>
      </c>
    </row>
    <row r="121" spans="2:12" s="321" customFormat="1" hidden="1" outlineLevel="1" x14ac:dyDescent="0.3">
      <c r="B121" s="1458" t="s">
        <v>700</v>
      </c>
      <c r="C121" s="1459"/>
      <c r="D121" s="173" t="s">
        <v>701</v>
      </c>
      <c r="E121" s="208">
        <f t="shared" si="19"/>
        <v>0</v>
      </c>
      <c r="F121" s="208"/>
      <c r="G121" s="208"/>
      <c r="H121" s="208"/>
      <c r="I121" s="208"/>
      <c r="J121" s="225"/>
      <c r="K121" s="220" t="s">
        <v>43</v>
      </c>
      <c r="L121" s="404"/>
    </row>
    <row r="122" spans="2:12" s="202" customFormat="1" ht="17.100000000000001" hidden="1" customHeight="1" collapsed="1" x14ac:dyDescent="0.3">
      <c r="B122" s="1431" t="s">
        <v>938</v>
      </c>
      <c r="C122" s="1432"/>
      <c r="D122" s="173" t="s">
        <v>939</v>
      </c>
      <c r="E122" s="208">
        <f t="shared" si="19"/>
        <v>0</v>
      </c>
      <c r="F122" s="212"/>
      <c r="G122" s="212"/>
      <c r="H122" s="212"/>
      <c r="I122" s="212"/>
      <c r="J122" s="226"/>
      <c r="K122" s="213"/>
      <c r="L122" s="202">
        <v>0</v>
      </c>
    </row>
    <row r="123" spans="2:12" s="321" customFormat="1" ht="15" hidden="1" customHeight="1" outlineLevel="1" x14ac:dyDescent="0.3">
      <c r="B123" s="1458" t="s">
        <v>702</v>
      </c>
      <c r="C123" s="1459"/>
      <c r="D123" s="173" t="s">
        <v>703</v>
      </c>
      <c r="E123" s="223">
        <f t="shared" si="19"/>
        <v>0</v>
      </c>
      <c r="F123" s="223">
        <f>SUM(F124:F134)</f>
        <v>0</v>
      </c>
      <c r="G123" s="223">
        <f t="shared" ref="G123:J123" si="25">SUM(G124:G134)</f>
        <v>0</v>
      </c>
      <c r="H123" s="223">
        <f t="shared" si="25"/>
        <v>0</v>
      </c>
      <c r="I123" s="223">
        <f t="shared" si="25"/>
        <v>0</v>
      </c>
      <c r="J123" s="223">
        <f t="shared" si="25"/>
        <v>0</v>
      </c>
      <c r="K123" s="220" t="s">
        <v>43</v>
      </c>
      <c r="L123" s="404"/>
    </row>
    <row r="124" spans="2:12" s="321" customFormat="1" ht="15" hidden="1" outlineLevel="2" x14ac:dyDescent="0.3">
      <c r="B124" s="178"/>
      <c r="C124" s="189" t="s">
        <v>704</v>
      </c>
      <c r="D124" s="185" t="s">
        <v>705</v>
      </c>
      <c r="E124" s="208">
        <f t="shared" si="19"/>
        <v>0</v>
      </c>
      <c r="F124" s="208"/>
      <c r="G124" s="208"/>
      <c r="H124" s="208"/>
      <c r="I124" s="208"/>
      <c r="J124" s="225"/>
      <c r="K124" s="220" t="s">
        <v>43</v>
      </c>
      <c r="L124" s="404"/>
    </row>
    <row r="125" spans="2:12" s="321" customFormat="1" ht="15" hidden="1" outlineLevel="2" x14ac:dyDescent="0.3">
      <c r="B125" s="178"/>
      <c r="C125" s="187" t="s">
        <v>706</v>
      </c>
      <c r="D125" s="185" t="s">
        <v>707</v>
      </c>
      <c r="E125" s="208">
        <f t="shared" si="19"/>
        <v>0</v>
      </c>
      <c r="F125" s="208"/>
      <c r="G125" s="208"/>
      <c r="H125" s="208"/>
      <c r="I125" s="208"/>
      <c r="J125" s="225"/>
      <c r="K125" s="220" t="s">
        <v>43</v>
      </c>
      <c r="L125" s="404"/>
    </row>
    <row r="126" spans="2:12" s="321" customFormat="1" ht="15" hidden="1" outlineLevel="2" x14ac:dyDescent="0.3">
      <c r="B126" s="178"/>
      <c r="C126" s="187" t="s">
        <v>708</v>
      </c>
      <c r="D126" s="185" t="s">
        <v>709</v>
      </c>
      <c r="E126" s="208">
        <f t="shared" si="19"/>
        <v>0</v>
      </c>
      <c r="F126" s="208"/>
      <c r="G126" s="208"/>
      <c r="H126" s="208"/>
      <c r="I126" s="208"/>
      <c r="J126" s="225"/>
      <c r="K126" s="220" t="s">
        <v>43</v>
      </c>
      <c r="L126" s="404"/>
    </row>
    <row r="127" spans="2:12" s="321" customFormat="1" ht="27" hidden="1" outlineLevel="2" x14ac:dyDescent="0.3">
      <c r="B127" s="178"/>
      <c r="C127" s="186" t="s">
        <v>710</v>
      </c>
      <c r="D127" s="185" t="s">
        <v>711</v>
      </c>
      <c r="E127" s="208">
        <f t="shared" si="19"/>
        <v>0</v>
      </c>
      <c r="F127" s="208"/>
      <c r="G127" s="208"/>
      <c r="H127" s="208"/>
      <c r="I127" s="208"/>
      <c r="J127" s="225"/>
      <c r="K127" s="220" t="s">
        <v>43</v>
      </c>
      <c r="L127" s="404"/>
    </row>
    <row r="128" spans="2:12" s="321" customFormat="1" ht="15" hidden="1" outlineLevel="2" x14ac:dyDescent="0.3">
      <c r="B128" s="178"/>
      <c r="C128" s="186" t="s">
        <v>712</v>
      </c>
      <c r="D128" s="185" t="s">
        <v>713</v>
      </c>
      <c r="E128" s="208">
        <f t="shared" si="19"/>
        <v>0</v>
      </c>
      <c r="F128" s="208"/>
      <c r="G128" s="208"/>
      <c r="H128" s="208"/>
      <c r="I128" s="208"/>
      <c r="J128" s="225"/>
      <c r="K128" s="220" t="s">
        <v>43</v>
      </c>
      <c r="L128" s="404"/>
    </row>
    <row r="129" spans="2:12" s="321" customFormat="1" ht="27" hidden="1" outlineLevel="2" x14ac:dyDescent="0.3">
      <c r="B129" s="190"/>
      <c r="C129" s="186" t="s">
        <v>714</v>
      </c>
      <c r="D129" s="185" t="s">
        <v>715</v>
      </c>
      <c r="E129" s="208">
        <f t="shared" si="19"/>
        <v>0</v>
      </c>
      <c r="F129" s="208"/>
      <c r="G129" s="208"/>
      <c r="H129" s="208"/>
      <c r="I129" s="208"/>
      <c r="J129" s="225"/>
      <c r="K129" s="220" t="s">
        <v>43</v>
      </c>
      <c r="L129" s="404"/>
    </row>
    <row r="130" spans="2:12" s="321" customFormat="1" ht="27" hidden="1" outlineLevel="2" x14ac:dyDescent="0.3">
      <c r="B130" s="190"/>
      <c r="C130" s="186" t="s">
        <v>716</v>
      </c>
      <c r="D130" s="185" t="s">
        <v>717</v>
      </c>
      <c r="E130" s="208">
        <f t="shared" si="19"/>
        <v>0</v>
      </c>
      <c r="F130" s="208"/>
      <c r="G130" s="208"/>
      <c r="H130" s="208"/>
      <c r="I130" s="208"/>
      <c r="J130" s="225"/>
      <c r="K130" s="220" t="s">
        <v>43</v>
      </c>
      <c r="L130" s="404"/>
    </row>
    <row r="131" spans="2:12" s="321" customFormat="1" ht="15" hidden="1" outlineLevel="2" x14ac:dyDescent="0.3">
      <c r="B131" s="190"/>
      <c r="C131" s="186" t="s">
        <v>718</v>
      </c>
      <c r="D131" s="185" t="s">
        <v>719</v>
      </c>
      <c r="E131" s="208">
        <f t="shared" si="19"/>
        <v>0</v>
      </c>
      <c r="F131" s="208"/>
      <c r="G131" s="208"/>
      <c r="H131" s="208"/>
      <c r="I131" s="208"/>
      <c r="J131" s="225"/>
      <c r="K131" s="220" t="s">
        <v>43</v>
      </c>
      <c r="L131" s="404"/>
    </row>
    <row r="132" spans="2:12" s="321" customFormat="1" ht="15" hidden="1" outlineLevel="2" x14ac:dyDescent="0.3">
      <c r="B132" s="190"/>
      <c r="C132" s="186" t="s">
        <v>720</v>
      </c>
      <c r="D132" s="185" t="s">
        <v>721</v>
      </c>
      <c r="E132" s="208">
        <f t="shared" si="19"/>
        <v>0</v>
      </c>
      <c r="F132" s="208"/>
      <c r="G132" s="208"/>
      <c r="H132" s="208"/>
      <c r="I132" s="208"/>
      <c r="J132" s="225"/>
      <c r="K132" s="220" t="s">
        <v>43</v>
      </c>
      <c r="L132" s="404"/>
    </row>
    <row r="133" spans="2:12" s="321" customFormat="1" ht="15" hidden="1" outlineLevel="2" x14ac:dyDescent="0.3">
      <c r="B133" s="190"/>
      <c r="C133" s="186" t="s">
        <v>722</v>
      </c>
      <c r="D133" s="185" t="s">
        <v>723</v>
      </c>
      <c r="E133" s="208">
        <f t="shared" si="19"/>
        <v>0</v>
      </c>
      <c r="F133" s="208"/>
      <c r="G133" s="208"/>
      <c r="H133" s="208"/>
      <c r="I133" s="208"/>
      <c r="J133" s="225"/>
      <c r="K133" s="220" t="s">
        <v>43</v>
      </c>
      <c r="L133" s="404"/>
    </row>
    <row r="134" spans="2:12" s="321" customFormat="1" ht="15" hidden="1" outlineLevel="2" x14ac:dyDescent="0.3">
      <c r="B134" s="190"/>
      <c r="C134" s="186" t="s">
        <v>724</v>
      </c>
      <c r="D134" s="185" t="s">
        <v>725</v>
      </c>
      <c r="E134" s="208">
        <f t="shared" si="19"/>
        <v>0</v>
      </c>
      <c r="F134" s="208"/>
      <c r="G134" s="208"/>
      <c r="H134" s="208"/>
      <c r="I134" s="208"/>
      <c r="J134" s="225"/>
      <c r="K134" s="220" t="s">
        <v>43</v>
      </c>
      <c r="L134" s="404"/>
    </row>
    <row r="135" spans="2:12" s="202" customFormat="1" hidden="1" collapsed="1" x14ac:dyDescent="0.3">
      <c r="B135" s="1431" t="s">
        <v>940</v>
      </c>
      <c r="C135" s="1432"/>
      <c r="D135" s="173" t="s">
        <v>941</v>
      </c>
      <c r="E135" s="208">
        <f t="shared" si="19"/>
        <v>0</v>
      </c>
      <c r="F135" s="212"/>
      <c r="G135" s="212"/>
      <c r="H135" s="212"/>
      <c r="I135" s="212"/>
      <c r="J135" s="226"/>
      <c r="K135" s="213"/>
      <c r="L135" s="202">
        <v>0</v>
      </c>
    </row>
    <row r="136" spans="2:12" s="321" customFormat="1" ht="15.75" hidden="1" customHeight="1" outlineLevel="1" x14ac:dyDescent="0.3">
      <c r="B136" s="1458" t="s">
        <v>726</v>
      </c>
      <c r="C136" s="1459"/>
      <c r="D136" s="173" t="s">
        <v>727</v>
      </c>
      <c r="E136" s="223">
        <f t="shared" si="19"/>
        <v>0</v>
      </c>
      <c r="F136" s="223">
        <f>SUM(F137:F138)</f>
        <v>0</v>
      </c>
      <c r="G136" s="223">
        <f t="shared" ref="G136:J136" si="26">SUM(G137:G138)</f>
        <v>0</v>
      </c>
      <c r="H136" s="223">
        <f t="shared" si="26"/>
        <v>0</v>
      </c>
      <c r="I136" s="223">
        <f t="shared" si="26"/>
        <v>0</v>
      </c>
      <c r="J136" s="223">
        <f t="shared" si="26"/>
        <v>0</v>
      </c>
      <c r="K136" s="220" t="s">
        <v>43</v>
      </c>
      <c r="L136" s="404"/>
    </row>
    <row r="137" spans="2:12" s="321" customFormat="1" hidden="1" outlineLevel="2" x14ac:dyDescent="0.3">
      <c r="B137" s="191"/>
      <c r="C137" s="189" t="s">
        <v>728</v>
      </c>
      <c r="D137" s="185" t="s">
        <v>729</v>
      </c>
      <c r="E137" s="208">
        <f t="shared" si="19"/>
        <v>0</v>
      </c>
      <c r="F137" s="212"/>
      <c r="G137" s="212"/>
      <c r="H137" s="212"/>
      <c r="I137" s="212"/>
      <c r="J137" s="226"/>
      <c r="K137" s="220" t="s">
        <v>43</v>
      </c>
      <c r="L137" s="404"/>
    </row>
    <row r="138" spans="2:12" s="321" customFormat="1" ht="27" hidden="1" outlineLevel="2" x14ac:dyDescent="0.3">
      <c r="B138" s="188"/>
      <c r="C138" s="186" t="s">
        <v>730</v>
      </c>
      <c r="D138" s="185" t="s">
        <v>731</v>
      </c>
      <c r="E138" s="208">
        <f t="shared" si="19"/>
        <v>0</v>
      </c>
      <c r="F138" s="208"/>
      <c r="G138" s="208"/>
      <c r="H138" s="208"/>
      <c r="I138" s="208"/>
      <c r="J138" s="225"/>
      <c r="K138" s="220" t="s">
        <v>43</v>
      </c>
      <c r="L138" s="404"/>
    </row>
    <row r="139" spans="2:12" s="321" customFormat="1" ht="15" hidden="1" customHeight="1" outlineLevel="1" x14ac:dyDescent="0.3">
      <c r="B139" s="1458" t="s">
        <v>732</v>
      </c>
      <c r="C139" s="1459"/>
      <c r="D139" s="173" t="s">
        <v>733</v>
      </c>
      <c r="E139" s="223">
        <f t="shared" si="19"/>
        <v>0</v>
      </c>
      <c r="F139" s="223">
        <f>SUM(F140:F141)</f>
        <v>0</v>
      </c>
      <c r="G139" s="223">
        <f t="shared" ref="G139:J139" si="27">SUM(G140:G141)</f>
        <v>0</v>
      </c>
      <c r="H139" s="223">
        <f t="shared" si="27"/>
        <v>0</v>
      </c>
      <c r="I139" s="223">
        <f t="shared" si="27"/>
        <v>0</v>
      </c>
      <c r="J139" s="223">
        <f t="shared" si="27"/>
        <v>0</v>
      </c>
      <c r="K139" s="220" t="s">
        <v>43</v>
      </c>
      <c r="L139" s="404"/>
    </row>
    <row r="140" spans="2:12" s="321" customFormat="1" ht="15" hidden="1" outlineLevel="2" x14ac:dyDescent="0.3">
      <c r="B140" s="231"/>
      <c r="C140" s="189" t="s">
        <v>734</v>
      </c>
      <c r="D140" s="185" t="s">
        <v>735</v>
      </c>
      <c r="E140" s="208">
        <f t="shared" si="19"/>
        <v>0</v>
      </c>
      <c r="F140" s="208"/>
      <c r="G140" s="208"/>
      <c r="H140" s="208"/>
      <c r="I140" s="208"/>
      <c r="J140" s="225"/>
      <c r="K140" s="220" t="s">
        <v>43</v>
      </c>
      <c r="L140" s="404"/>
    </row>
    <row r="141" spans="2:12" s="321" customFormat="1" ht="15" hidden="1" outlineLevel="2" x14ac:dyDescent="0.3">
      <c r="B141" s="231"/>
      <c r="C141" s="189" t="s">
        <v>736</v>
      </c>
      <c r="D141" s="185" t="s">
        <v>737</v>
      </c>
      <c r="E141" s="208">
        <f t="shared" ref="E141:E204" si="28">SUM(G141:J141)</f>
        <v>0</v>
      </c>
      <c r="F141" s="208"/>
      <c r="G141" s="208"/>
      <c r="H141" s="208"/>
      <c r="I141" s="208"/>
      <c r="J141" s="225"/>
      <c r="K141" s="220" t="s">
        <v>43</v>
      </c>
      <c r="L141" s="404"/>
    </row>
    <row r="142" spans="2:12" s="202" customFormat="1" hidden="1" collapsed="1" x14ac:dyDescent="0.3">
      <c r="B142" s="1431" t="s">
        <v>942</v>
      </c>
      <c r="C142" s="1432"/>
      <c r="D142" s="173" t="s">
        <v>943</v>
      </c>
      <c r="E142" s="223">
        <f t="shared" si="28"/>
        <v>0</v>
      </c>
      <c r="F142" s="223">
        <f>F143</f>
        <v>0</v>
      </c>
      <c r="G142" s="223">
        <f t="shared" ref="G142:J142" si="29">G143</f>
        <v>0</v>
      </c>
      <c r="H142" s="223">
        <f t="shared" si="29"/>
        <v>0</v>
      </c>
      <c r="I142" s="223">
        <f t="shared" si="29"/>
        <v>0</v>
      </c>
      <c r="J142" s="223">
        <f t="shared" si="29"/>
        <v>0</v>
      </c>
      <c r="K142" s="209"/>
      <c r="L142" s="202">
        <v>0</v>
      </c>
    </row>
    <row r="143" spans="2:12" s="321" customFormat="1" hidden="1" outlineLevel="1" x14ac:dyDescent="0.3">
      <c r="B143" s="1458" t="s">
        <v>738</v>
      </c>
      <c r="C143" s="1459"/>
      <c r="D143" s="173" t="s">
        <v>739</v>
      </c>
      <c r="E143" s="223">
        <f t="shared" si="28"/>
        <v>0</v>
      </c>
      <c r="F143" s="223">
        <f>SUM(F144:F147)</f>
        <v>0</v>
      </c>
      <c r="G143" s="223">
        <f t="shared" ref="G143:J143" si="30">SUM(G144:G147)</f>
        <v>0</v>
      </c>
      <c r="H143" s="223">
        <f t="shared" si="30"/>
        <v>0</v>
      </c>
      <c r="I143" s="223">
        <f t="shared" si="30"/>
        <v>0</v>
      </c>
      <c r="J143" s="223">
        <f t="shared" si="30"/>
        <v>0</v>
      </c>
      <c r="K143" s="220" t="s">
        <v>43</v>
      </c>
      <c r="L143" s="404"/>
    </row>
    <row r="144" spans="2:12" s="321" customFormat="1" ht="15" hidden="1" outlineLevel="2" x14ac:dyDescent="0.3">
      <c r="B144" s="178"/>
      <c r="C144" s="192" t="s">
        <v>740</v>
      </c>
      <c r="D144" s="185" t="s">
        <v>741</v>
      </c>
      <c r="E144" s="208">
        <f t="shared" si="28"/>
        <v>0</v>
      </c>
      <c r="F144" s="208"/>
      <c r="G144" s="208"/>
      <c r="H144" s="208"/>
      <c r="I144" s="208"/>
      <c r="J144" s="225"/>
      <c r="K144" s="220" t="s">
        <v>43</v>
      </c>
      <c r="L144" s="404"/>
    </row>
    <row r="145" spans="2:12" s="321" customFormat="1" ht="15" hidden="1" outlineLevel="2" x14ac:dyDescent="0.3">
      <c r="B145" s="181"/>
      <c r="C145" s="192" t="s">
        <v>742</v>
      </c>
      <c r="D145" s="185" t="s">
        <v>743</v>
      </c>
      <c r="E145" s="208">
        <f t="shared" si="28"/>
        <v>0</v>
      </c>
      <c r="F145" s="208"/>
      <c r="G145" s="208"/>
      <c r="H145" s="208"/>
      <c r="I145" s="208"/>
      <c r="J145" s="225"/>
      <c r="K145" s="220" t="s">
        <v>43</v>
      </c>
      <c r="L145" s="404"/>
    </row>
    <row r="146" spans="2:12" s="321" customFormat="1" ht="15" hidden="1" outlineLevel="2" x14ac:dyDescent="0.3">
      <c r="B146" s="181"/>
      <c r="C146" s="192" t="s">
        <v>744</v>
      </c>
      <c r="D146" s="185" t="s">
        <v>745</v>
      </c>
      <c r="E146" s="208">
        <f t="shared" si="28"/>
        <v>0</v>
      </c>
      <c r="F146" s="208"/>
      <c r="G146" s="208"/>
      <c r="H146" s="208"/>
      <c r="I146" s="208"/>
      <c r="J146" s="225"/>
      <c r="K146" s="220" t="s">
        <v>43</v>
      </c>
      <c r="L146" s="404"/>
    </row>
    <row r="147" spans="2:12" s="321" customFormat="1" ht="15" hidden="1" outlineLevel="2" x14ac:dyDescent="0.3">
      <c r="B147" s="181"/>
      <c r="C147" s="192" t="s">
        <v>746</v>
      </c>
      <c r="D147" s="185" t="s">
        <v>747</v>
      </c>
      <c r="E147" s="208">
        <f t="shared" si="28"/>
        <v>0</v>
      </c>
      <c r="F147" s="208"/>
      <c r="G147" s="208"/>
      <c r="H147" s="208"/>
      <c r="I147" s="208"/>
      <c r="J147" s="225"/>
      <c r="K147" s="220" t="s">
        <v>43</v>
      </c>
      <c r="L147" s="404"/>
    </row>
    <row r="148" spans="2:12" s="202" customFormat="1" ht="15.75" hidden="1" customHeight="1" collapsed="1" x14ac:dyDescent="0.3">
      <c r="B148" s="1431" t="s">
        <v>944</v>
      </c>
      <c r="C148" s="1432"/>
      <c r="D148" s="173" t="s">
        <v>945</v>
      </c>
      <c r="E148" s="223">
        <f t="shared" si="28"/>
        <v>0</v>
      </c>
      <c r="F148" s="223">
        <f>SUM(F149:F160)</f>
        <v>0</v>
      </c>
      <c r="G148" s="223">
        <f t="shared" ref="G148:J148" si="31">SUM(G149:G160)</f>
        <v>0</v>
      </c>
      <c r="H148" s="223">
        <f t="shared" si="31"/>
        <v>0</v>
      </c>
      <c r="I148" s="223">
        <f t="shared" si="31"/>
        <v>0</v>
      </c>
      <c r="J148" s="223">
        <f t="shared" si="31"/>
        <v>0</v>
      </c>
      <c r="K148" s="213"/>
      <c r="L148" s="202">
        <v>0</v>
      </c>
    </row>
    <row r="149" spans="2:12" s="321" customFormat="1" hidden="1" outlineLevel="1" x14ac:dyDescent="0.3">
      <c r="B149" s="1458" t="s">
        <v>748</v>
      </c>
      <c r="C149" s="1459"/>
      <c r="D149" s="173" t="s">
        <v>749</v>
      </c>
      <c r="E149" s="208">
        <f t="shared" si="28"/>
        <v>0</v>
      </c>
      <c r="F149" s="208"/>
      <c r="G149" s="208"/>
      <c r="H149" s="208"/>
      <c r="I149" s="208"/>
      <c r="J149" s="225"/>
      <c r="K149" s="220" t="s">
        <v>43</v>
      </c>
      <c r="L149" s="404"/>
    </row>
    <row r="150" spans="2:12" s="321" customFormat="1" hidden="1" outlineLevel="1" x14ac:dyDescent="0.3">
      <c r="B150" s="1458" t="s">
        <v>750</v>
      </c>
      <c r="C150" s="1459"/>
      <c r="D150" s="173" t="s">
        <v>751</v>
      </c>
      <c r="E150" s="208">
        <f t="shared" si="28"/>
        <v>0</v>
      </c>
      <c r="F150" s="208"/>
      <c r="G150" s="208"/>
      <c r="H150" s="208"/>
      <c r="I150" s="208"/>
      <c r="J150" s="225"/>
      <c r="K150" s="220" t="s">
        <v>43</v>
      </c>
      <c r="L150" s="404"/>
    </row>
    <row r="151" spans="2:12" s="321" customFormat="1" hidden="1" outlineLevel="1" x14ac:dyDescent="0.3">
      <c r="B151" s="1458" t="s">
        <v>752</v>
      </c>
      <c r="C151" s="1459"/>
      <c r="D151" s="173" t="s">
        <v>753</v>
      </c>
      <c r="E151" s="208">
        <f t="shared" si="28"/>
        <v>0</v>
      </c>
      <c r="F151" s="208"/>
      <c r="G151" s="208"/>
      <c r="H151" s="208"/>
      <c r="I151" s="208"/>
      <c r="J151" s="225"/>
      <c r="K151" s="220" t="s">
        <v>43</v>
      </c>
      <c r="L151" s="404"/>
    </row>
    <row r="152" spans="2:12" s="321" customFormat="1" ht="15" hidden="1" customHeight="1" outlineLevel="1" x14ac:dyDescent="0.3">
      <c r="B152" s="1458" t="s">
        <v>754</v>
      </c>
      <c r="C152" s="1459"/>
      <c r="D152" s="173" t="s">
        <v>755</v>
      </c>
      <c r="E152" s="208">
        <f t="shared" si="28"/>
        <v>0</v>
      </c>
      <c r="F152" s="208"/>
      <c r="G152" s="208"/>
      <c r="H152" s="208"/>
      <c r="I152" s="208"/>
      <c r="J152" s="225"/>
      <c r="K152" s="220" t="s">
        <v>43</v>
      </c>
      <c r="L152" s="404"/>
    </row>
    <row r="153" spans="2:12" s="321" customFormat="1" ht="15" hidden="1" customHeight="1" outlineLevel="1" x14ac:dyDescent="0.3">
      <c r="B153" s="1466" t="s">
        <v>756</v>
      </c>
      <c r="C153" s="1467"/>
      <c r="D153" s="173" t="s">
        <v>757</v>
      </c>
      <c r="E153" s="208">
        <f t="shared" si="28"/>
        <v>0</v>
      </c>
      <c r="F153" s="208"/>
      <c r="G153" s="208"/>
      <c r="H153" s="208"/>
      <c r="I153" s="208"/>
      <c r="J153" s="225"/>
      <c r="K153" s="220" t="s">
        <v>43</v>
      </c>
      <c r="L153" s="404"/>
    </row>
    <row r="154" spans="2:12" s="321" customFormat="1" hidden="1" outlineLevel="1" x14ac:dyDescent="0.3">
      <c r="B154" s="1458" t="s">
        <v>758</v>
      </c>
      <c r="C154" s="1459"/>
      <c r="D154" s="173" t="s">
        <v>759</v>
      </c>
      <c r="E154" s="208">
        <f t="shared" si="28"/>
        <v>0</v>
      </c>
      <c r="F154" s="208"/>
      <c r="G154" s="208"/>
      <c r="H154" s="208"/>
      <c r="I154" s="208"/>
      <c r="J154" s="225"/>
      <c r="K154" s="220" t="s">
        <v>43</v>
      </c>
      <c r="L154" s="404"/>
    </row>
    <row r="155" spans="2:12" s="321" customFormat="1" hidden="1" outlineLevel="1" x14ac:dyDescent="0.3">
      <c r="B155" s="1458" t="s">
        <v>760</v>
      </c>
      <c r="C155" s="1459"/>
      <c r="D155" s="173" t="s">
        <v>761</v>
      </c>
      <c r="E155" s="208">
        <f t="shared" si="28"/>
        <v>0</v>
      </c>
      <c r="F155" s="208"/>
      <c r="G155" s="208"/>
      <c r="H155" s="208"/>
      <c r="I155" s="208"/>
      <c r="J155" s="225"/>
      <c r="K155" s="220" t="s">
        <v>43</v>
      </c>
      <c r="L155" s="404"/>
    </row>
    <row r="156" spans="2:12" s="321" customFormat="1" ht="15" hidden="1" customHeight="1" outlineLevel="1" x14ac:dyDescent="0.3">
      <c r="B156" s="1458" t="s">
        <v>762</v>
      </c>
      <c r="C156" s="1459"/>
      <c r="D156" s="173" t="s">
        <v>763</v>
      </c>
      <c r="E156" s="208">
        <f t="shared" si="28"/>
        <v>0</v>
      </c>
      <c r="F156" s="208"/>
      <c r="G156" s="208"/>
      <c r="H156" s="208"/>
      <c r="I156" s="208"/>
      <c r="J156" s="225"/>
      <c r="K156" s="220" t="s">
        <v>43</v>
      </c>
      <c r="L156" s="404"/>
    </row>
    <row r="157" spans="2:12" s="321" customFormat="1" hidden="1" outlineLevel="1" x14ac:dyDescent="0.3">
      <c r="B157" s="1458" t="s">
        <v>764</v>
      </c>
      <c r="C157" s="1459"/>
      <c r="D157" s="173" t="s">
        <v>765</v>
      </c>
      <c r="E157" s="208">
        <f t="shared" si="28"/>
        <v>0</v>
      </c>
      <c r="F157" s="208"/>
      <c r="G157" s="208"/>
      <c r="H157" s="208"/>
      <c r="I157" s="208"/>
      <c r="J157" s="225"/>
      <c r="K157" s="220" t="s">
        <v>43</v>
      </c>
      <c r="L157" s="404"/>
    </row>
    <row r="158" spans="2:12" s="321" customFormat="1" hidden="1" outlineLevel="1" x14ac:dyDescent="0.3">
      <c r="B158" s="1458" t="s">
        <v>766</v>
      </c>
      <c r="C158" s="1459"/>
      <c r="D158" s="173" t="s">
        <v>767</v>
      </c>
      <c r="E158" s="208">
        <f t="shared" si="28"/>
        <v>0</v>
      </c>
      <c r="F158" s="208"/>
      <c r="G158" s="208"/>
      <c r="H158" s="208"/>
      <c r="I158" s="208"/>
      <c r="J158" s="225"/>
      <c r="K158" s="220" t="s">
        <v>43</v>
      </c>
      <c r="L158" s="404"/>
    </row>
    <row r="159" spans="2:12" s="321" customFormat="1" hidden="1" outlineLevel="1" x14ac:dyDescent="0.3">
      <c r="B159" s="1458" t="s">
        <v>768</v>
      </c>
      <c r="C159" s="1459"/>
      <c r="D159" s="173" t="s">
        <v>769</v>
      </c>
      <c r="E159" s="208">
        <f t="shared" si="28"/>
        <v>0</v>
      </c>
      <c r="F159" s="208"/>
      <c r="G159" s="208"/>
      <c r="H159" s="208"/>
      <c r="I159" s="208"/>
      <c r="J159" s="225"/>
      <c r="K159" s="220" t="s">
        <v>43</v>
      </c>
      <c r="L159" s="404"/>
    </row>
    <row r="160" spans="2:12" s="321" customFormat="1" hidden="1" outlineLevel="1" x14ac:dyDescent="0.3">
      <c r="B160" s="1458" t="s">
        <v>770</v>
      </c>
      <c r="C160" s="1459"/>
      <c r="D160" s="173" t="s">
        <v>771</v>
      </c>
      <c r="E160" s="208">
        <f t="shared" si="28"/>
        <v>0</v>
      </c>
      <c r="F160" s="208"/>
      <c r="G160" s="208"/>
      <c r="H160" s="208"/>
      <c r="I160" s="208"/>
      <c r="J160" s="225"/>
      <c r="K160" s="220" t="s">
        <v>43</v>
      </c>
      <c r="L160" s="404"/>
    </row>
    <row r="161" spans="2:12" s="202" customFormat="1" hidden="1" x14ac:dyDescent="0.3">
      <c r="B161" s="1429" t="s">
        <v>946</v>
      </c>
      <c r="C161" s="1430"/>
      <c r="D161" s="173" t="s">
        <v>947</v>
      </c>
      <c r="E161" s="208">
        <f t="shared" si="28"/>
        <v>0</v>
      </c>
      <c r="F161" s="223">
        <f>SUM(F162,F165)</f>
        <v>0</v>
      </c>
      <c r="G161" s="223">
        <f t="shared" ref="G161:J161" si="32">SUM(G162,G165)</f>
        <v>0</v>
      </c>
      <c r="H161" s="223">
        <f t="shared" si="32"/>
        <v>0</v>
      </c>
      <c r="I161" s="223">
        <f t="shared" si="32"/>
        <v>0</v>
      </c>
      <c r="J161" s="223">
        <f t="shared" si="32"/>
        <v>0</v>
      </c>
      <c r="K161" s="209"/>
      <c r="L161" s="202">
        <v>0</v>
      </c>
    </row>
    <row r="162" spans="2:12" s="202" customFormat="1" hidden="1" collapsed="1" x14ac:dyDescent="0.3">
      <c r="B162" s="1431" t="s">
        <v>948</v>
      </c>
      <c r="C162" s="1432"/>
      <c r="D162" s="173" t="s">
        <v>949</v>
      </c>
      <c r="E162" s="208">
        <f t="shared" si="28"/>
        <v>0</v>
      </c>
      <c r="F162" s="223">
        <f>SUM(F163:F164)</f>
        <v>0</v>
      </c>
      <c r="G162" s="223">
        <f t="shared" ref="G162:J162" si="33">SUM(G163:G164)</f>
        <v>0</v>
      </c>
      <c r="H162" s="223">
        <f t="shared" si="33"/>
        <v>0</v>
      </c>
      <c r="I162" s="223">
        <f t="shared" si="33"/>
        <v>0</v>
      </c>
      <c r="J162" s="223">
        <f t="shared" si="33"/>
        <v>0</v>
      </c>
      <c r="K162" s="213"/>
      <c r="L162" s="202">
        <v>0</v>
      </c>
    </row>
    <row r="163" spans="2:12" s="321" customFormat="1" ht="25.5" hidden="1" customHeight="1" outlineLevel="1" x14ac:dyDescent="0.3">
      <c r="B163" s="1468" t="s">
        <v>772</v>
      </c>
      <c r="C163" s="1469"/>
      <c r="D163" s="173" t="s">
        <v>773</v>
      </c>
      <c r="E163" s="208">
        <f t="shared" si="28"/>
        <v>0</v>
      </c>
      <c r="F163" s="208"/>
      <c r="G163" s="208"/>
      <c r="H163" s="208"/>
      <c r="I163" s="208"/>
      <c r="J163" s="225"/>
      <c r="K163" s="220" t="s">
        <v>43</v>
      </c>
      <c r="L163" s="404"/>
    </row>
    <row r="164" spans="2:12" s="321" customFormat="1" hidden="1" outlineLevel="1" x14ac:dyDescent="0.3">
      <c r="B164" s="174" t="s">
        <v>774</v>
      </c>
      <c r="C164" s="193"/>
      <c r="D164" s="173" t="s">
        <v>775</v>
      </c>
      <c r="E164" s="208">
        <f t="shared" si="28"/>
        <v>0</v>
      </c>
      <c r="F164" s="208"/>
      <c r="G164" s="208"/>
      <c r="H164" s="208"/>
      <c r="I164" s="208"/>
      <c r="J164" s="225"/>
      <c r="K164" s="220" t="s">
        <v>43</v>
      </c>
      <c r="L164" s="404"/>
    </row>
    <row r="165" spans="2:12" s="202" customFormat="1" hidden="1" collapsed="1" x14ac:dyDescent="0.3">
      <c r="B165" s="1431" t="s">
        <v>950</v>
      </c>
      <c r="C165" s="1432"/>
      <c r="D165" s="173" t="s">
        <v>951</v>
      </c>
      <c r="E165" s="208">
        <f t="shared" si="28"/>
        <v>0</v>
      </c>
      <c r="F165" s="223">
        <f>SUM(F166,F171)</f>
        <v>0</v>
      </c>
      <c r="G165" s="223">
        <f t="shared" ref="G165:J165" si="34">SUM(G166,G171)</f>
        <v>0</v>
      </c>
      <c r="H165" s="223">
        <f t="shared" si="34"/>
        <v>0</v>
      </c>
      <c r="I165" s="223">
        <f t="shared" si="34"/>
        <v>0</v>
      </c>
      <c r="J165" s="223">
        <f t="shared" si="34"/>
        <v>0</v>
      </c>
      <c r="K165" s="213"/>
      <c r="L165" s="202">
        <v>0</v>
      </c>
    </row>
    <row r="166" spans="2:12" s="321" customFormat="1" ht="15" hidden="1" customHeight="1" outlineLevel="1" x14ac:dyDescent="0.3">
      <c r="B166" s="1470" t="s">
        <v>776</v>
      </c>
      <c r="C166" s="1471"/>
      <c r="D166" s="173" t="s">
        <v>777</v>
      </c>
      <c r="E166" s="208">
        <f t="shared" si="28"/>
        <v>0</v>
      </c>
      <c r="F166" s="223">
        <f>SUM(F167:F170)</f>
        <v>0</v>
      </c>
      <c r="G166" s="223">
        <f t="shared" ref="G166:J166" si="35">SUM(G167:G170)</f>
        <v>0</v>
      </c>
      <c r="H166" s="223">
        <f t="shared" si="35"/>
        <v>0</v>
      </c>
      <c r="I166" s="223">
        <f t="shared" si="35"/>
        <v>0</v>
      </c>
      <c r="J166" s="223">
        <f t="shared" si="35"/>
        <v>0</v>
      </c>
      <c r="K166" s="220" t="s">
        <v>43</v>
      </c>
      <c r="L166" s="404"/>
    </row>
    <row r="167" spans="2:12" s="321" customFormat="1" ht="15" hidden="1" outlineLevel="2" x14ac:dyDescent="0.3">
      <c r="B167" s="178"/>
      <c r="C167" s="186" t="s">
        <v>778</v>
      </c>
      <c r="D167" s="185" t="s">
        <v>779</v>
      </c>
      <c r="E167" s="208">
        <f t="shared" si="28"/>
        <v>0</v>
      </c>
      <c r="F167" s="208"/>
      <c r="G167" s="208"/>
      <c r="H167" s="208"/>
      <c r="I167" s="208"/>
      <c r="J167" s="225"/>
      <c r="K167" s="220" t="s">
        <v>43</v>
      </c>
      <c r="L167" s="404"/>
    </row>
    <row r="168" spans="2:12" s="321" customFormat="1" ht="15" hidden="1" outlineLevel="2" x14ac:dyDescent="0.3">
      <c r="B168" s="178"/>
      <c r="C168" s="186" t="s">
        <v>780</v>
      </c>
      <c r="D168" s="185" t="s">
        <v>781</v>
      </c>
      <c r="E168" s="208">
        <f t="shared" si="28"/>
        <v>0</v>
      </c>
      <c r="F168" s="208"/>
      <c r="G168" s="208"/>
      <c r="H168" s="208"/>
      <c r="I168" s="208"/>
      <c r="J168" s="225"/>
      <c r="K168" s="220" t="s">
        <v>43</v>
      </c>
      <c r="L168" s="404"/>
    </row>
    <row r="169" spans="2:12" s="321" customFormat="1" ht="15" hidden="1" outlineLevel="2" x14ac:dyDescent="0.3">
      <c r="B169" s="178"/>
      <c r="C169" s="186" t="s">
        <v>782</v>
      </c>
      <c r="D169" s="185" t="s">
        <v>783</v>
      </c>
      <c r="E169" s="208">
        <f t="shared" si="28"/>
        <v>0</v>
      </c>
      <c r="F169" s="208"/>
      <c r="G169" s="208"/>
      <c r="H169" s="208"/>
      <c r="I169" s="208"/>
      <c r="J169" s="225"/>
      <c r="K169" s="220" t="s">
        <v>43</v>
      </c>
      <c r="L169" s="404"/>
    </row>
    <row r="170" spans="2:12" s="321" customFormat="1" ht="15" hidden="1" outlineLevel="2" x14ac:dyDescent="0.3">
      <c r="B170" s="178"/>
      <c r="C170" s="184" t="s">
        <v>784</v>
      </c>
      <c r="D170" s="185" t="s">
        <v>785</v>
      </c>
      <c r="E170" s="208">
        <f t="shared" si="28"/>
        <v>0</v>
      </c>
      <c r="F170" s="208"/>
      <c r="G170" s="208"/>
      <c r="H170" s="208"/>
      <c r="I170" s="208"/>
      <c r="J170" s="225"/>
      <c r="K170" s="220" t="s">
        <v>43</v>
      </c>
      <c r="L170" s="404"/>
    </row>
    <row r="171" spans="2:12" s="321" customFormat="1" hidden="1" outlineLevel="1" x14ac:dyDescent="0.3">
      <c r="B171" s="174" t="s">
        <v>786</v>
      </c>
      <c r="C171" s="193"/>
      <c r="D171" s="173" t="s">
        <v>787</v>
      </c>
      <c r="E171" s="223">
        <f t="shared" si="28"/>
        <v>0</v>
      </c>
      <c r="F171" s="223">
        <f>SUM(F172:F174)</f>
        <v>0</v>
      </c>
      <c r="G171" s="223">
        <f t="shared" ref="G171:J171" si="36">SUM(G172:G174)</f>
        <v>0</v>
      </c>
      <c r="H171" s="223">
        <f t="shared" si="36"/>
        <v>0</v>
      </c>
      <c r="I171" s="223">
        <f t="shared" si="36"/>
        <v>0</v>
      </c>
      <c r="J171" s="223">
        <f t="shared" si="36"/>
        <v>0</v>
      </c>
      <c r="K171" s="220" t="s">
        <v>43</v>
      </c>
      <c r="L171" s="404"/>
    </row>
    <row r="172" spans="2:12" s="321" customFormat="1" ht="15" hidden="1" outlineLevel="2" x14ac:dyDescent="0.3">
      <c r="B172" s="178"/>
      <c r="C172" s="184" t="s">
        <v>788</v>
      </c>
      <c r="D172" s="185" t="s">
        <v>789</v>
      </c>
      <c r="E172" s="208">
        <f t="shared" si="28"/>
        <v>0</v>
      </c>
      <c r="F172" s="208"/>
      <c r="G172" s="208"/>
      <c r="H172" s="208"/>
      <c r="I172" s="208"/>
      <c r="J172" s="225"/>
      <c r="K172" s="220" t="s">
        <v>43</v>
      </c>
      <c r="L172" s="404"/>
    </row>
    <row r="173" spans="2:12" s="321" customFormat="1" ht="15" hidden="1" outlineLevel="2" x14ac:dyDescent="0.3">
      <c r="B173" s="178"/>
      <c r="C173" s="184" t="s">
        <v>790</v>
      </c>
      <c r="D173" s="185" t="s">
        <v>791</v>
      </c>
      <c r="E173" s="208">
        <f t="shared" si="28"/>
        <v>0</v>
      </c>
      <c r="F173" s="208"/>
      <c r="G173" s="208"/>
      <c r="H173" s="208"/>
      <c r="I173" s="208"/>
      <c r="J173" s="225"/>
      <c r="K173" s="220" t="s">
        <v>43</v>
      </c>
      <c r="L173" s="404"/>
    </row>
    <row r="174" spans="2:12" s="321" customFormat="1" ht="15" hidden="1" outlineLevel="2" x14ac:dyDescent="0.3">
      <c r="B174" s="178"/>
      <c r="C174" s="184" t="s">
        <v>792</v>
      </c>
      <c r="D174" s="185" t="s">
        <v>793</v>
      </c>
      <c r="E174" s="208">
        <f t="shared" si="28"/>
        <v>0</v>
      </c>
      <c r="F174" s="208"/>
      <c r="G174" s="208"/>
      <c r="H174" s="208"/>
      <c r="I174" s="208"/>
      <c r="J174" s="225"/>
      <c r="K174" s="220" t="s">
        <v>43</v>
      </c>
      <c r="L174" s="404"/>
    </row>
    <row r="175" spans="2:12" s="202" customFormat="1" ht="15" hidden="1" customHeight="1" collapsed="1" x14ac:dyDescent="0.3">
      <c r="B175" s="1431" t="s">
        <v>952</v>
      </c>
      <c r="C175" s="1432"/>
      <c r="D175" s="173" t="s">
        <v>953</v>
      </c>
      <c r="E175" s="214">
        <f t="shared" si="28"/>
        <v>0</v>
      </c>
      <c r="F175" s="214">
        <f>SUM(F176)</f>
        <v>0</v>
      </c>
      <c r="G175" s="214">
        <f t="shared" ref="G175:J175" si="37">SUM(G176)</f>
        <v>0</v>
      </c>
      <c r="H175" s="214">
        <f t="shared" si="37"/>
        <v>0</v>
      </c>
      <c r="I175" s="214">
        <f t="shared" si="37"/>
        <v>0</v>
      </c>
      <c r="J175" s="214">
        <f t="shared" si="37"/>
        <v>0</v>
      </c>
      <c r="K175" s="220" t="s">
        <v>43</v>
      </c>
      <c r="L175" s="406"/>
    </row>
    <row r="176" spans="2:12" s="321" customFormat="1" ht="15" hidden="1" customHeight="1" outlineLevel="1" x14ac:dyDescent="0.3">
      <c r="B176" s="1478" t="s">
        <v>794</v>
      </c>
      <c r="C176" s="1479"/>
      <c r="D176" s="173" t="s">
        <v>795</v>
      </c>
      <c r="E176" s="208">
        <f t="shared" si="28"/>
        <v>0</v>
      </c>
      <c r="F176" s="218">
        <f>F177</f>
        <v>0</v>
      </c>
      <c r="G176" s="218">
        <f t="shared" ref="G176:J176" si="38">G177</f>
        <v>0</v>
      </c>
      <c r="H176" s="218">
        <f t="shared" si="38"/>
        <v>0</v>
      </c>
      <c r="I176" s="218">
        <f t="shared" si="38"/>
        <v>0</v>
      </c>
      <c r="J176" s="218">
        <f t="shared" si="38"/>
        <v>0</v>
      </c>
      <c r="K176" s="220" t="s">
        <v>43</v>
      </c>
      <c r="L176" s="404"/>
    </row>
    <row r="177" spans="2:12" s="321" customFormat="1" ht="26.4" hidden="1" outlineLevel="2" x14ac:dyDescent="0.3">
      <c r="B177" s="178"/>
      <c r="C177" s="194" t="s">
        <v>796</v>
      </c>
      <c r="D177" s="176" t="s">
        <v>797</v>
      </c>
      <c r="E177" s="216">
        <f t="shared" si="28"/>
        <v>0</v>
      </c>
      <c r="F177" s="232"/>
      <c r="G177" s="233"/>
      <c r="H177" s="232"/>
      <c r="I177" s="232"/>
      <c r="J177" s="233"/>
      <c r="K177" s="220" t="s">
        <v>43</v>
      </c>
      <c r="L177" s="404"/>
    </row>
    <row r="178" spans="2:12" s="202" customFormat="1" hidden="1" collapsed="1" x14ac:dyDescent="0.3">
      <c r="B178" s="1431" t="s">
        <v>954</v>
      </c>
      <c r="C178" s="1432"/>
      <c r="D178" s="173" t="s">
        <v>955</v>
      </c>
      <c r="E178" s="208">
        <f t="shared" si="28"/>
        <v>0</v>
      </c>
      <c r="F178" s="223">
        <f>SUM(F179,F181)</f>
        <v>0</v>
      </c>
      <c r="G178" s="223">
        <f t="shared" ref="G178:J178" si="39">SUM(G179,G181)</f>
        <v>0</v>
      </c>
      <c r="H178" s="223">
        <f t="shared" si="39"/>
        <v>0</v>
      </c>
      <c r="I178" s="223">
        <f t="shared" si="39"/>
        <v>0</v>
      </c>
      <c r="J178" s="223">
        <f t="shared" si="39"/>
        <v>0</v>
      </c>
      <c r="K178" s="209"/>
      <c r="L178" s="202">
        <v>0</v>
      </c>
    </row>
    <row r="179" spans="2:12" s="321" customFormat="1" hidden="1" outlineLevel="1" x14ac:dyDescent="0.3">
      <c r="B179" s="1460" t="s">
        <v>798</v>
      </c>
      <c r="C179" s="1461"/>
      <c r="D179" s="173" t="s">
        <v>799</v>
      </c>
      <c r="E179" s="208">
        <f t="shared" si="28"/>
        <v>0</v>
      </c>
      <c r="F179" s="223">
        <f>F180</f>
        <v>0</v>
      </c>
      <c r="G179" s="223">
        <f t="shared" ref="G179:J179" si="40">G180</f>
        <v>0</v>
      </c>
      <c r="H179" s="223">
        <f t="shared" si="40"/>
        <v>0</v>
      </c>
      <c r="I179" s="223">
        <f t="shared" si="40"/>
        <v>0</v>
      </c>
      <c r="J179" s="223">
        <f t="shared" si="40"/>
        <v>0</v>
      </c>
      <c r="K179" s="209"/>
      <c r="L179" s="404"/>
    </row>
    <row r="180" spans="2:12" s="321" customFormat="1" ht="15" hidden="1" outlineLevel="2" x14ac:dyDescent="0.3">
      <c r="B180" s="195"/>
      <c r="C180" s="184" t="s">
        <v>430</v>
      </c>
      <c r="D180" s="185" t="s">
        <v>800</v>
      </c>
      <c r="E180" s="208">
        <f t="shared" si="28"/>
        <v>0</v>
      </c>
      <c r="F180" s="208"/>
      <c r="G180" s="208"/>
      <c r="H180" s="208"/>
      <c r="I180" s="208"/>
      <c r="J180" s="225"/>
      <c r="K180" s="209"/>
      <c r="L180" s="404"/>
    </row>
    <row r="181" spans="2:12" s="321" customFormat="1" hidden="1" outlineLevel="1" x14ac:dyDescent="0.3">
      <c r="B181" s="1480" t="s">
        <v>801</v>
      </c>
      <c r="C181" s="1481"/>
      <c r="D181" s="173" t="s">
        <v>802</v>
      </c>
      <c r="E181" s="208">
        <f t="shared" si="28"/>
        <v>0</v>
      </c>
      <c r="F181" s="223">
        <f>F182</f>
        <v>0</v>
      </c>
      <c r="G181" s="223">
        <f t="shared" ref="G181:J181" si="41">G182</f>
        <v>0</v>
      </c>
      <c r="H181" s="223">
        <f t="shared" si="41"/>
        <v>0</v>
      </c>
      <c r="I181" s="223">
        <f t="shared" si="41"/>
        <v>0</v>
      </c>
      <c r="J181" s="223">
        <f t="shared" si="41"/>
        <v>0</v>
      </c>
      <c r="K181" s="234"/>
      <c r="L181" s="404"/>
    </row>
    <row r="182" spans="2:12" s="321" customFormat="1" ht="15" hidden="1" outlineLevel="2" x14ac:dyDescent="0.3">
      <c r="B182" s="231"/>
      <c r="C182" s="235" t="s">
        <v>436</v>
      </c>
      <c r="D182" s="185" t="s">
        <v>803</v>
      </c>
      <c r="E182" s="208">
        <f t="shared" si="28"/>
        <v>0</v>
      </c>
      <c r="F182" s="208"/>
      <c r="G182" s="208"/>
      <c r="H182" s="208"/>
      <c r="I182" s="208"/>
      <c r="J182" s="225"/>
      <c r="K182" s="209"/>
      <c r="L182" s="404"/>
    </row>
    <row r="183" spans="2:12" ht="18" customHeight="1" x14ac:dyDescent="0.3">
      <c r="B183" s="1427" t="s">
        <v>979</v>
      </c>
      <c r="C183" s="1428"/>
      <c r="D183" s="236"/>
      <c r="E183" s="236">
        <f t="shared" si="28"/>
        <v>0</v>
      </c>
      <c r="F183" s="236">
        <f>SUM(F184,F189,F201,F258,F270,F273)</f>
        <v>0</v>
      </c>
      <c r="G183" s="236">
        <f t="shared" ref="G183:I183" si="42">SUM(G184,G189,G201,G258,G270,G273)</f>
        <v>0</v>
      </c>
      <c r="H183" s="236">
        <f t="shared" si="42"/>
        <v>0</v>
      </c>
      <c r="I183" s="236">
        <f t="shared" si="42"/>
        <v>0</v>
      </c>
      <c r="J183" s="236">
        <f>SUM(J184,J189,J201,J258,J270,J273)</f>
        <v>0</v>
      </c>
      <c r="K183" s="213"/>
      <c r="L183" s="401"/>
    </row>
    <row r="184" spans="2:12" s="202" customFormat="1" ht="32.25" hidden="1" customHeight="1" collapsed="1" x14ac:dyDescent="0.3">
      <c r="B184" s="1431" t="s">
        <v>956</v>
      </c>
      <c r="C184" s="1432"/>
      <c r="D184" s="173" t="s">
        <v>957</v>
      </c>
      <c r="E184" s="208">
        <f t="shared" si="28"/>
        <v>0</v>
      </c>
      <c r="F184" s="223">
        <f>F185</f>
        <v>0</v>
      </c>
      <c r="G184" s="223">
        <f t="shared" ref="G184:J184" si="43">G185</f>
        <v>0</v>
      </c>
      <c r="H184" s="223">
        <f t="shared" si="43"/>
        <v>0</v>
      </c>
      <c r="I184" s="223">
        <f t="shared" si="43"/>
        <v>0</v>
      </c>
      <c r="J184" s="223">
        <f t="shared" si="43"/>
        <v>0</v>
      </c>
      <c r="K184" s="209"/>
      <c r="L184" s="202">
        <v>0</v>
      </c>
    </row>
    <row r="185" spans="2:12" s="321" customFormat="1" hidden="1" outlineLevel="1" x14ac:dyDescent="0.3">
      <c r="B185" s="178" t="s">
        <v>804</v>
      </c>
      <c r="C185" s="184"/>
      <c r="D185" s="173" t="s">
        <v>805</v>
      </c>
      <c r="E185" s="208">
        <f t="shared" si="28"/>
        <v>0</v>
      </c>
      <c r="F185" s="223">
        <f>SUM(F186:F188)</f>
        <v>0</v>
      </c>
      <c r="G185" s="223">
        <f t="shared" ref="G185:J185" si="44">SUM(G186:G188)</f>
        <v>0</v>
      </c>
      <c r="H185" s="223">
        <f t="shared" si="44"/>
        <v>0</v>
      </c>
      <c r="I185" s="223">
        <f t="shared" si="44"/>
        <v>0</v>
      </c>
      <c r="J185" s="223">
        <f t="shared" si="44"/>
        <v>0</v>
      </c>
      <c r="K185" s="220" t="s">
        <v>43</v>
      </c>
      <c r="L185" s="404"/>
    </row>
    <row r="186" spans="2:12" s="321" customFormat="1" ht="15" hidden="1" outlineLevel="2" x14ac:dyDescent="0.3">
      <c r="B186" s="190"/>
      <c r="C186" s="189" t="s">
        <v>806</v>
      </c>
      <c r="D186" s="185" t="s">
        <v>807</v>
      </c>
      <c r="E186" s="208">
        <f t="shared" si="28"/>
        <v>0</v>
      </c>
      <c r="F186" s="208"/>
      <c r="G186" s="208"/>
      <c r="H186" s="208"/>
      <c r="I186" s="208"/>
      <c r="J186" s="225"/>
      <c r="K186" s="220" t="s">
        <v>43</v>
      </c>
      <c r="L186" s="404"/>
    </row>
    <row r="187" spans="2:12" s="321" customFormat="1" ht="28.2" hidden="1" outlineLevel="2" x14ac:dyDescent="0.3">
      <c r="B187" s="190"/>
      <c r="C187" s="237" t="s">
        <v>808</v>
      </c>
      <c r="D187" s="185" t="s">
        <v>809</v>
      </c>
      <c r="E187" s="208">
        <f t="shared" si="28"/>
        <v>0</v>
      </c>
      <c r="F187" s="208"/>
      <c r="G187" s="208"/>
      <c r="H187" s="208"/>
      <c r="I187" s="208"/>
      <c r="J187" s="225"/>
      <c r="K187" s="220" t="s">
        <v>43</v>
      </c>
      <c r="L187" s="404"/>
    </row>
    <row r="188" spans="2:12" s="321" customFormat="1" ht="15" hidden="1" outlineLevel="2" x14ac:dyDescent="0.3">
      <c r="B188" s="190"/>
      <c r="C188" s="237" t="s">
        <v>810</v>
      </c>
      <c r="D188" s="185" t="s">
        <v>811</v>
      </c>
      <c r="E188" s="208">
        <f t="shared" si="28"/>
        <v>0</v>
      </c>
      <c r="F188" s="208"/>
      <c r="G188" s="208"/>
      <c r="H188" s="208"/>
      <c r="I188" s="208"/>
      <c r="J188" s="225"/>
      <c r="K188" s="220" t="s">
        <v>43</v>
      </c>
      <c r="L188" s="404"/>
    </row>
    <row r="189" spans="2:12" s="202" customFormat="1" hidden="1" collapsed="1" x14ac:dyDescent="0.3">
      <c r="B189" s="1431" t="s">
        <v>958</v>
      </c>
      <c r="C189" s="1432"/>
      <c r="D189" s="173" t="s">
        <v>959</v>
      </c>
      <c r="E189" s="208">
        <f t="shared" si="28"/>
        <v>0</v>
      </c>
      <c r="F189" s="223">
        <f>F190</f>
        <v>0</v>
      </c>
      <c r="G189" s="223">
        <f t="shared" ref="G189:J189" si="45">G190</f>
        <v>0</v>
      </c>
      <c r="H189" s="223">
        <f t="shared" si="45"/>
        <v>0</v>
      </c>
      <c r="I189" s="223">
        <f t="shared" si="45"/>
        <v>0</v>
      </c>
      <c r="J189" s="223">
        <f t="shared" si="45"/>
        <v>0</v>
      </c>
      <c r="K189" s="209"/>
      <c r="L189" s="202">
        <v>0</v>
      </c>
    </row>
    <row r="190" spans="2:12" s="321" customFormat="1" ht="15" hidden="1" customHeight="1" outlineLevel="1" x14ac:dyDescent="0.3">
      <c r="B190" s="1472" t="s">
        <v>812</v>
      </c>
      <c r="C190" s="1473"/>
      <c r="D190" s="173" t="s">
        <v>727</v>
      </c>
      <c r="E190" s="208">
        <f t="shared" si="28"/>
        <v>0</v>
      </c>
      <c r="F190" s="223">
        <f>SUM(F191:F200)</f>
        <v>0</v>
      </c>
      <c r="G190" s="223">
        <f t="shared" ref="G190:J190" si="46">SUM(G191:G200)</f>
        <v>0</v>
      </c>
      <c r="H190" s="223">
        <f t="shared" si="46"/>
        <v>0</v>
      </c>
      <c r="I190" s="223">
        <f t="shared" si="46"/>
        <v>0</v>
      </c>
      <c r="J190" s="223">
        <f t="shared" si="46"/>
        <v>0</v>
      </c>
      <c r="K190" s="220" t="s">
        <v>43</v>
      </c>
      <c r="L190" s="404"/>
    </row>
    <row r="191" spans="2:12" s="321" customFormat="1" ht="15" hidden="1" outlineLevel="2" x14ac:dyDescent="0.3">
      <c r="B191" s="178"/>
      <c r="C191" s="187" t="s">
        <v>813</v>
      </c>
      <c r="D191" s="185" t="s">
        <v>814</v>
      </c>
      <c r="E191" s="208">
        <f t="shared" si="28"/>
        <v>0</v>
      </c>
      <c r="F191" s="208"/>
      <c r="G191" s="208"/>
      <c r="H191" s="208"/>
      <c r="I191" s="208"/>
      <c r="J191" s="225"/>
      <c r="K191" s="220" t="s">
        <v>43</v>
      </c>
      <c r="L191" s="404"/>
    </row>
    <row r="192" spans="2:12" s="321" customFormat="1" ht="15" hidden="1" outlineLevel="2" x14ac:dyDescent="0.3">
      <c r="B192" s="178"/>
      <c r="C192" s="187" t="s">
        <v>815</v>
      </c>
      <c r="D192" s="185" t="s">
        <v>816</v>
      </c>
      <c r="E192" s="208">
        <f t="shared" si="28"/>
        <v>0</v>
      </c>
      <c r="F192" s="208"/>
      <c r="G192" s="208"/>
      <c r="H192" s="208"/>
      <c r="I192" s="208"/>
      <c r="J192" s="225"/>
      <c r="K192" s="220" t="s">
        <v>43</v>
      </c>
      <c r="L192" s="404"/>
    </row>
    <row r="193" spans="2:12" s="321" customFormat="1" ht="15" hidden="1" outlineLevel="2" x14ac:dyDescent="0.3">
      <c r="B193" s="178"/>
      <c r="C193" s="187" t="s">
        <v>817</v>
      </c>
      <c r="D193" s="185" t="s">
        <v>818</v>
      </c>
      <c r="E193" s="208">
        <f t="shared" si="28"/>
        <v>0</v>
      </c>
      <c r="F193" s="208"/>
      <c r="G193" s="208"/>
      <c r="H193" s="208"/>
      <c r="I193" s="208"/>
      <c r="J193" s="225"/>
      <c r="K193" s="220" t="s">
        <v>43</v>
      </c>
      <c r="L193" s="404"/>
    </row>
    <row r="194" spans="2:12" s="321" customFormat="1" ht="15" hidden="1" outlineLevel="2" x14ac:dyDescent="0.3">
      <c r="B194" s="178"/>
      <c r="C194" s="187" t="s">
        <v>819</v>
      </c>
      <c r="D194" s="185" t="s">
        <v>820</v>
      </c>
      <c r="E194" s="208">
        <f t="shared" si="28"/>
        <v>0</v>
      </c>
      <c r="F194" s="208"/>
      <c r="G194" s="208"/>
      <c r="H194" s="208"/>
      <c r="I194" s="208"/>
      <c r="J194" s="225"/>
      <c r="K194" s="220" t="s">
        <v>43</v>
      </c>
      <c r="L194" s="404"/>
    </row>
    <row r="195" spans="2:12" s="321" customFormat="1" ht="15" hidden="1" outlineLevel="2" x14ac:dyDescent="0.3">
      <c r="B195" s="178"/>
      <c r="C195" s="187" t="s">
        <v>821</v>
      </c>
      <c r="D195" s="185" t="s">
        <v>822</v>
      </c>
      <c r="E195" s="208">
        <f t="shared" si="28"/>
        <v>0</v>
      </c>
      <c r="F195" s="208"/>
      <c r="G195" s="208"/>
      <c r="H195" s="208"/>
      <c r="I195" s="208"/>
      <c r="J195" s="225"/>
      <c r="K195" s="220"/>
      <c r="L195" s="404"/>
    </row>
    <row r="196" spans="2:12" s="321" customFormat="1" ht="15" hidden="1" outlineLevel="2" x14ac:dyDescent="0.3">
      <c r="B196" s="188"/>
      <c r="C196" s="187" t="s">
        <v>823</v>
      </c>
      <c r="D196" s="185" t="s">
        <v>824</v>
      </c>
      <c r="E196" s="208">
        <f t="shared" si="28"/>
        <v>0</v>
      </c>
      <c r="F196" s="208"/>
      <c r="G196" s="208"/>
      <c r="H196" s="208"/>
      <c r="I196" s="208"/>
      <c r="J196" s="225"/>
      <c r="K196" s="220" t="s">
        <v>43</v>
      </c>
      <c r="L196" s="404"/>
    </row>
    <row r="197" spans="2:12" s="321" customFormat="1" ht="15" hidden="1" outlineLevel="2" x14ac:dyDescent="0.3">
      <c r="B197" s="188"/>
      <c r="C197" s="187" t="s">
        <v>825</v>
      </c>
      <c r="D197" s="185" t="s">
        <v>826</v>
      </c>
      <c r="E197" s="208">
        <f t="shared" si="28"/>
        <v>0</v>
      </c>
      <c r="F197" s="208"/>
      <c r="G197" s="208"/>
      <c r="H197" s="208"/>
      <c r="I197" s="208"/>
      <c r="J197" s="225"/>
      <c r="K197" s="220" t="s">
        <v>43</v>
      </c>
      <c r="L197" s="404"/>
    </row>
    <row r="198" spans="2:12" s="321" customFormat="1" ht="15" hidden="1" outlineLevel="2" x14ac:dyDescent="0.3">
      <c r="B198" s="188"/>
      <c r="C198" s="189" t="s">
        <v>827</v>
      </c>
      <c r="D198" s="185" t="s">
        <v>828</v>
      </c>
      <c r="E198" s="208">
        <f t="shared" si="28"/>
        <v>0</v>
      </c>
      <c r="F198" s="208"/>
      <c r="G198" s="208"/>
      <c r="H198" s="208"/>
      <c r="I198" s="208"/>
      <c r="J198" s="225"/>
      <c r="K198" s="220" t="s">
        <v>43</v>
      </c>
      <c r="L198" s="404"/>
    </row>
    <row r="199" spans="2:12" s="321" customFormat="1" ht="15" hidden="1" outlineLevel="2" x14ac:dyDescent="0.3">
      <c r="B199" s="188"/>
      <c r="C199" s="189" t="s">
        <v>829</v>
      </c>
      <c r="D199" s="185" t="s">
        <v>830</v>
      </c>
      <c r="E199" s="208">
        <f t="shared" si="28"/>
        <v>0</v>
      </c>
      <c r="F199" s="208"/>
      <c r="G199" s="208"/>
      <c r="H199" s="208"/>
      <c r="I199" s="208"/>
      <c r="J199" s="225"/>
      <c r="K199" s="220" t="s">
        <v>43</v>
      </c>
      <c r="L199" s="404"/>
    </row>
    <row r="200" spans="2:12" s="321" customFormat="1" ht="15" hidden="1" outlineLevel="2" x14ac:dyDescent="0.3">
      <c r="B200" s="188"/>
      <c r="C200" s="189" t="s">
        <v>831</v>
      </c>
      <c r="D200" s="185" t="s">
        <v>832</v>
      </c>
      <c r="E200" s="208">
        <f t="shared" si="28"/>
        <v>0</v>
      </c>
      <c r="F200" s="208"/>
      <c r="G200" s="208"/>
      <c r="H200" s="208"/>
      <c r="I200" s="208"/>
      <c r="J200" s="225"/>
      <c r="K200" s="220"/>
      <c r="L200" s="404"/>
    </row>
    <row r="201" spans="2:12" s="202" customFormat="1" ht="51.75" hidden="1" customHeight="1" collapsed="1" x14ac:dyDescent="0.3">
      <c r="B201" s="1431" t="s">
        <v>960</v>
      </c>
      <c r="C201" s="1432"/>
      <c r="D201" s="238">
        <v>56</v>
      </c>
      <c r="E201" s="223">
        <f t="shared" si="28"/>
        <v>0</v>
      </c>
      <c r="F201" s="223">
        <f>SUM(F202+F206)</f>
        <v>0</v>
      </c>
      <c r="G201" s="223">
        <f>SUM(G202+G206+G238)</f>
        <v>0</v>
      </c>
      <c r="H201" s="223">
        <f>SUM(H202+H206+H238)</f>
        <v>0</v>
      </c>
      <c r="I201" s="223">
        <f>SUM(I202+I206+I238)</f>
        <v>0</v>
      </c>
      <c r="J201" s="223">
        <f>SUM(J202+J206+J238)</f>
        <v>0</v>
      </c>
      <c r="K201" s="209"/>
      <c r="L201" s="202">
        <v>0</v>
      </c>
    </row>
    <row r="202" spans="2:12" s="321" customFormat="1" ht="15" hidden="1" customHeight="1" outlineLevel="1" x14ac:dyDescent="0.3">
      <c r="B202" s="1474" t="s">
        <v>833</v>
      </c>
      <c r="C202" s="1475"/>
      <c r="D202" s="185" t="s">
        <v>834</v>
      </c>
      <c r="E202" s="208">
        <f t="shared" si="28"/>
        <v>0</v>
      </c>
      <c r="F202" s="208">
        <f>SUM(F203:F205)</f>
        <v>0</v>
      </c>
      <c r="G202" s="208">
        <f t="shared" ref="G202:J202" si="47">SUM(G203:G205)</f>
        <v>0</v>
      </c>
      <c r="H202" s="208">
        <f t="shared" si="47"/>
        <v>0</v>
      </c>
      <c r="I202" s="208">
        <f t="shared" si="47"/>
        <v>0</v>
      </c>
      <c r="J202" s="208">
        <f t="shared" si="47"/>
        <v>0</v>
      </c>
      <c r="K202" s="220" t="s">
        <v>43</v>
      </c>
      <c r="L202" s="404"/>
    </row>
    <row r="203" spans="2:12" s="321" customFormat="1" ht="15" hidden="1" outlineLevel="2" x14ac:dyDescent="0.3">
      <c r="B203" s="231"/>
      <c r="C203" s="239" t="s">
        <v>835</v>
      </c>
      <c r="D203" s="240" t="s">
        <v>836</v>
      </c>
      <c r="E203" s="208">
        <f t="shared" si="28"/>
        <v>0</v>
      </c>
      <c r="F203" s="208"/>
      <c r="G203" s="208"/>
      <c r="H203" s="208"/>
      <c r="I203" s="208"/>
      <c r="J203" s="225"/>
      <c r="K203" s="220" t="s">
        <v>43</v>
      </c>
      <c r="L203" s="404"/>
    </row>
    <row r="204" spans="2:12" s="321" customFormat="1" ht="15" hidden="1" outlineLevel="2" x14ac:dyDescent="0.3">
      <c r="B204" s="231"/>
      <c r="C204" s="239" t="s">
        <v>837</v>
      </c>
      <c r="D204" s="240" t="s">
        <v>838</v>
      </c>
      <c r="E204" s="208">
        <f t="shared" si="28"/>
        <v>0</v>
      </c>
      <c r="F204" s="208"/>
      <c r="G204" s="208"/>
      <c r="H204" s="208"/>
      <c r="I204" s="208"/>
      <c r="J204" s="225"/>
      <c r="K204" s="220" t="s">
        <v>43</v>
      </c>
      <c r="L204" s="404"/>
    </row>
    <row r="205" spans="2:12" s="321" customFormat="1" ht="15" hidden="1" outlineLevel="2" x14ac:dyDescent="0.3">
      <c r="B205" s="231"/>
      <c r="C205" s="239" t="s">
        <v>839</v>
      </c>
      <c r="D205" s="240" t="s">
        <v>840</v>
      </c>
      <c r="E205" s="208">
        <f t="shared" ref="E205:E268" si="48">SUM(G205:J205)</f>
        <v>0</v>
      </c>
      <c r="F205" s="208"/>
      <c r="G205" s="208"/>
      <c r="H205" s="208"/>
      <c r="I205" s="208"/>
      <c r="J205" s="225"/>
      <c r="K205" s="220" t="s">
        <v>43</v>
      </c>
      <c r="L205" s="404"/>
    </row>
    <row r="206" spans="2:12" s="321" customFormat="1" ht="15" hidden="1" customHeight="1" outlineLevel="1" x14ac:dyDescent="0.3">
      <c r="B206" s="1476" t="s">
        <v>841</v>
      </c>
      <c r="C206" s="1477"/>
      <c r="D206" s="228" t="s">
        <v>842</v>
      </c>
      <c r="E206" s="223">
        <f t="shared" si="48"/>
        <v>0</v>
      </c>
      <c r="F206" s="223">
        <f>SUM(F207:F209)</f>
        <v>0</v>
      </c>
      <c r="G206" s="223">
        <f t="shared" ref="G206:J206" si="49">SUM(G207:G209)</f>
        <v>0</v>
      </c>
      <c r="H206" s="223">
        <f t="shared" si="49"/>
        <v>0</v>
      </c>
      <c r="I206" s="223">
        <f t="shared" si="49"/>
        <v>0</v>
      </c>
      <c r="J206" s="223">
        <f t="shared" si="49"/>
        <v>0</v>
      </c>
      <c r="K206" s="220" t="s">
        <v>43</v>
      </c>
      <c r="L206" s="404"/>
    </row>
    <row r="207" spans="2:12" s="321" customFormat="1" ht="15" hidden="1" outlineLevel="2" x14ac:dyDescent="0.3">
      <c r="B207" s="231"/>
      <c r="C207" s="239" t="s">
        <v>835</v>
      </c>
      <c r="D207" s="240" t="s">
        <v>843</v>
      </c>
      <c r="E207" s="208">
        <f t="shared" si="48"/>
        <v>0</v>
      </c>
      <c r="F207" s="208"/>
      <c r="G207" s="208"/>
      <c r="H207" s="208"/>
      <c r="I207" s="208"/>
      <c r="J207" s="225"/>
      <c r="K207" s="220" t="s">
        <v>43</v>
      </c>
      <c r="L207" s="404"/>
    </row>
    <row r="208" spans="2:12" s="321" customFormat="1" ht="15" hidden="1" outlineLevel="2" x14ac:dyDescent="0.3">
      <c r="B208" s="231"/>
      <c r="C208" s="239" t="s">
        <v>837</v>
      </c>
      <c r="D208" s="240" t="s">
        <v>844</v>
      </c>
      <c r="E208" s="208">
        <f t="shared" si="48"/>
        <v>0</v>
      </c>
      <c r="F208" s="223"/>
      <c r="G208" s="223"/>
      <c r="H208" s="223"/>
      <c r="I208" s="223"/>
      <c r="J208" s="223"/>
      <c r="K208" s="220" t="s">
        <v>43</v>
      </c>
      <c r="L208" s="404"/>
    </row>
    <row r="209" spans="2:12" s="321" customFormat="1" ht="15" hidden="1" outlineLevel="2" x14ac:dyDescent="0.3">
      <c r="B209" s="231"/>
      <c r="C209" s="239" t="s">
        <v>845</v>
      </c>
      <c r="D209" s="240" t="s">
        <v>846</v>
      </c>
      <c r="E209" s="208">
        <f t="shared" si="48"/>
        <v>0</v>
      </c>
      <c r="F209" s="208"/>
      <c r="G209" s="208"/>
      <c r="H209" s="208"/>
      <c r="I209" s="208"/>
      <c r="J209" s="225"/>
      <c r="K209" s="220" t="s">
        <v>43</v>
      </c>
      <c r="L209" s="404"/>
    </row>
    <row r="210" spans="2:12" s="321" customFormat="1" ht="15" hidden="1" customHeight="1" outlineLevel="1" x14ac:dyDescent="0.3">
      <c r="B210" s="1476" t="s">
        <v>847</v>
      </c>
      <c r="C210" s="1477"/>
      <c r="D210" s="228" t="s">
        <v>848</v>
      </c>
      <c r="E210" s="223">
        <f t="shared" si="48"/>
        <v>0</v>
      </c>
      <c r="F210" s="223">
        <f>SUM(F211:F217)</f>
        <v>0</v>
      </c>
      <c r="G210" s="223">
        <f t="shared" ref="G210:J210" si="50">SUM(G211:G217)</f>
        <v>0</v>
      </c>
      <c r="H210" s="223">
        <f t="shared" si="50"/>
        <v>0</v>
      </c>
      <c r="I210" s="223">
        <f t="shared" si="50"/>
        <v>0</v>
      </c>
      <c r="J210" s="223">
        <f t="shared" si="50"/>
        <v>0</v>
      </c>
      <c r="K210" s="220" t="s">
        <v>43</v>
      </c>
      <c r="L210" s="404"/>
    </row>
    <row r="211" spans="2:12" s="321" customFormat="1" ht="15" hidden="1" outlineLevel="2" x14ac:dyDescent="0.3">
      <c r="B211" s="231"/>
      <c r="C211" s="239" t="s">
        <v>835</v>
      </c>
      <c r="D211" s="240" t="s">
        <v>849</v>
      </c>
      <c r="E211" s="208">
        <f t="shared" si="48"/>
        <v>0</v>
      </c>
      <c r="F211" s="208"/>
      <c r="G211" s="208"/>
      <c r="H211" s="208"/>
      <c r="I211" s="208"/>
      <c r="J211" s="225"/>
      <c r="K211" s="220" t="s">
        <v>43</v>
      </c>
      <c r="L211" s="404"/>
    </row>
    <row r="212" spans="2:12" s="321" customFormat="1" ht="15" hidden="1" outlineLevel="2" x14ac:dyDescent="0.3">
      <c r="B212" s="231"/>
      <c r="C212" s="239" t="s">
        <v>837</v>
      </c>
      <c r="D212" s="240" t="s">
        <v>850</v>
      </c>
      <c r="E212" s="208">
        <f t="shared" si="48"/>
        <v>0</v>
      </c>
      <c r="F212" s="208"/>
      <c r="G212" s="208"/>
      <c r="H212" s="208"/>
      <c r="I212" s="208"/>
      <c r="J212" s="225"/>
      <c r="K212" s="220" t="s">
        <v>43</v>
      </c>
      <c r="L212" s="404"/>
    </row>
    <row r="213" spans="2:12" s="321" customFormat="1" ht="15" hidden="1" outlineLevel="2" x14ac:dyDescent="0.3">
      <c r="B213" s="231"/>
      <c r="C213" s="239" t="s">
        <v>839</v>
      </c>
      <c r="D213" s="240" t="s">
        <v>851</v>
      </c>
      <c r="E213" s="208">
        <f t="shared" si="48"/>
        <v>0</v>
      </c>
      <c r="F213" s="208"/>
      <c r="G213" s="208"/>
      <c r="H213" s="208"/>
      <c r="I213" s="208"/>
      <c r="J213" s="225"/>
      <c r="K213" s="220" t="s">
        <v>43</v>
      </c>
      <c r="L213" s="404"/>
    </row>
    <row r="214" spans="2:12" s="321" customFormat="1" ht="15" hidden="1" customHeight="1" outlineLevel="2" x14ac:dyDescent="0.3">
      <c r="B214" s="1476" t="s">
        <v>2</v>
      </c>
      <c r="C214" s="1477"/>
      <c r="D214" s="228" t="s">
        <v>852</v>
      </c>
      <c r="E214" s="208">
        <f t="shared" si="48"/>
        <v>0</v>
      </c>
      <c r="F214" s="208"/>
      <c r="G214" s="208"/>
      <c r="H214" s="208"/>
      <c r="I214" s="208"/>
      <c r="J214" s="225"/>
      <c r="K214" s="220" t="s">
        <v>43</v>
      </c>
      <c r="L214" s="404"/>
    </row>
    <row r="215" spans="2:12" s="321" customFormat="1" ht="15" hidden="1" outlineLevel="2" x14ac:dyDescent="0.3">
      <c r="B215" s="231"/>
      <c r="C215" s="239" t="s">
        <v>835</v>
      </c>
      <c r="D215" s="240" t="s">
        <v>853</v>
      </c>
      <c r="E215" s="208">
        <f t="shared" si="48"/>
        <v>0</v>
      </c>
      <c r="F215" s="208"/>
      <c r="G215" s="208"/>
      <c r="H215" s="208"/>
      <c r="I215" s="208"/>
      <c r="J215" s="225"/>
      <c r="K215" s="220" t="s">
        <v>43</v>
      </c>
      <c r="L215" s="404"/>
    </row>
    <row r="216" spans="2:12" s="321" customFormat="1" ht="15" hidden="1" outlineLevel="2" x14ac:dyDescent="0.3">
      <c r="B216" s="231"/>
      <c r="C216" s="239" t="s">
        <v>837</v>
      </c>
      <c r="D216" s="240" t="s">
        <v>854</v>
      </c>
      <c r="E216" s="208">
        <f t="shared" si="48"/>
        <v>0</v>
      </c>
      <c r="F216" s="208"/>
      <c r="G216" s="208"/>
      <c r="H216" s="208"/>
      <c r="I216" s="208"/>
      <c r="J216" s="225"/>
      <c r="K216" s="220" t="s">
        <v>43</v>
      </c>
      <c r="L216" s="404"/>
    </row>
    <row r="217" spans="2:12" s="321" customFormat="1" ht="15" hidden="1" outlineLevel="2" x14ac:dyDescent="0.3">
      <c r="B217" s="231"/>
      <c r="C217" s="239" t="s">
        <v>839</v>
      </c>
      <c r="D217" s="240" t="s">
        <v>855</v>
      </c>
      <c r="E217" s="208">
        <f t="shared" si="48"/>
        <v>0</v>
      </c>
      <c r="F217" s="208"/>
      <c r="G217" s="208"/>
      <c r="H217" s="208"/>
      <c r="I217" s="208"/>
      <c r="J217" s="225"/>
      <c r="K217" s="220" t="s">
        <v>43</v>
      </c>
      <c r="L217" s="404"/>
    </row>
    <row r="218" spans="2:12" s="321" customFormat="1" ht="15" hidden="1" customHeight="1" outlineLevel="1" x14ac:dyDescent="0.3">
      <c r="B218" s="1476" t="s">
        <v>856</v>
      </c>
      <c r="C218" s="1477"/>
      <c r="D218" s="228" t="s">
        <v>857</v>
      </c>
      <c r="E218" s="223">
        <f t="shared" si="48"/>
        <v>0</v>
      </c>
      <c r="F218" s="223">
        <f>SUM(F219:F221)</f>
        <v>0</v>
      </c>
      <c r="G218" s="223">
        <f t="shared" ref="G218:J218" si="51">SUM(G219:G221)</f>
        <v>0</v>
      </c>
      <c r="H218" s="223">
        <f t="shared" si="51"/>
        <v>0</v>
      </c>
      <c r="I218" s="223">
        <f t="shared" si="51"/>
        <v>0</v>
      </c>
      <c r="J218" s="223">
        <f t="shared" si="51"/>
        <v>0</v>
      </c>
      <c r="K218" s="220" t="s">
        <v>43</v>
      </c>
      <c r="L218" s="404"/>
    </row>
    <row r="219" spans="2:12" s="321" customFormat="1" ht="15" hidden="1" outlineLevel="2" x14ac:dyDescent="0.3">
      <c r="B219" s="231"/>
      <c r="C219" s="239" t="s">
        <v>835</v>
      </c>
      <c r="D219" s="240" t="s">
        <v>858</v>
      </c>
      <c r="E219" s="208">
        <f t="shared" si="48"/>
        <v>0</v>
      </c>
      <c r="F219" s="208"/>
      <c r="G219" s="208"/>
      <c r="H219" s="208"/>
      <c r="I219" s="208"/>
      <c r="J219" s="225"/>
      <c r="K219" s="220" t="s">
        <v>43</v>
      </c>
      <c r="L219" s="404"/>
    </row>
    <row r="220" spans="2:12" s="321" customFormat="1" ht="15" hidden="1" outlineLevel="2" x14ac:dyDescent="0.3">
      <c r="B220" s="231"/>
      <c r="C220" s="239" t="s">
        <v>837</v>
      </c>
      <c r="D220" s="240" t="s">
        <v>859</v>
      </c>
      <c r="E220" s="208">
        <f t="shared" si="48"/>
        <v>0</v>
      </c>
      <c r="F220" s="208"/>
      <c r="G220" s="208"/>
      <c r="H220" s="208"/>
      <c r="I220" s="208"/>
      <c r="J220" s="225"/>
      <c r="K220" s="220" t="s">
        <v>43</v>
      </c>
      <c r="L220" s="404"/>
    </row>
    <row r="221" spans="2:12" s="321" customFormat="1" ht="15" hidden="1" outlineLevel="2" x14ac:dyDescent="0.3">
      <c r="B221" s="231"/>
      <c r="C221" s="239" t="s">
        <v>839</v>
      </c>
      <c r="D221" s="240" t="s">
        <v>860</v>
      </c>
      <c r="E221" s="208">
        <f t="shared" si="48"/>
        <v>0</v>
      </c>
      <c r="F221" s="208"/>
      <c r="G221" s="208"/>
      <c r="H221" s="208"/>
      <c r="I221" s="208"/>
      <c r="J221" s="225"/>
      <c r="K221" s="220" t="s">
        <v>43</v>
      </c>
      <c r="L221" s="404"/>
    </row>
    <row r="222" spans="2:12" s="321" customFormat="1" ht="15" hidden="1" customHeight="1" outlineLevel="1" x14ac:dyDescent="0.3">
      <c r="B222" s="1476" t="s">
        <v>861</v>
      </c>
      <c r="C222" s="1477"/>
      <c r="D222" s="228" t="s">
        <v>862</v>
      </c>
      <c r="E222" s="223">
        <f t="shared" si="48"/>
        <v>0</v>
      </c>
      <c r="F222" s="223">
        <f>SUM(F223:F225)</f>
        <v>0</v>
      </c>
      <c r="G222" s="223">
        <f t="shared" ref="G222:J222" si="52">SUM(G223:G225)</f>
        <v>0</v>
      </c>
      <c r="H222" s="223">
        <f t="shared" si="52"/>
        <v>0</v>
      </c>
      <c r="I222" s="223">
        <f t="shared" si="52"/>
        <v>0</v>
      </c>
      <c r="J222" s="223">
        <f t="shared" si="52"/>
        <v>0</v>
      </c>
      <c r="K222" s="220" t="s">
        <v>43</v>
      </c>
      <c r="L222" s="404"/>
    </row>
    <row r="223" spans="2:12" s="321" customFormat="1" ht="15" hidden="1" outlineLevel="2" x14ac:dyDescent="0.3">
      <c r="B223" s="231"/>
      <c r="C223" s="239" t="s">
        <v>835</v>
      </c>
      <c r="D223" s="240" t="s">
        <v>863</v>
      </c>
      <c r="E223" s="208">
        <f t="shared" si="48"/>
        <v>0</v>
      </c>
      <c r="F223" s="208"/>
      <c r="G223" s="208"/>
      <c r="H223" s="208"/>
      <c r="I223" s="208"/>
      <c r="J223" s="225"/>
      <c r="K223" s="220" t="s">
        <v>43</v>
      </c>
      <c r="L223" s="404"/>
    </row>
    <row r="224" spans="2:12" s="321" customFormat="1" ht="15" hidden="1" outlineLevel="2" x14ac:dyDescent="0.3">
      <c r="B224" s="231"/>
      <c r="C224" s="239" t="s">
        <v>837</v>
      </c>
      <c r="D224" s="240" t="s">
        <v>864</v>
      </c>
      <c r="E224" s="208">
        <f t="shared" si="48"/>
        <v>0</v>
      </c>
      <c r="F224" s="208"/>
      <c r="G224" s="208"/>
      <c r="H224" s="208"/>
      <c r="I224" s="208"/>
      <c r="J224" s="225"/>
      <c r="K224" s="220" t="s">
        <v>43</v>
      </c>
      <c r="L224" s="404"/>
    </row>
    <row r="225" spans="2:12" s="321" customFormat="1" ht="15" hidden="1" outlineLevel="2" x14ac:dyDescent="0.3">
      <c r="B225" s="231"/>
      <c r="C225" s="239" t="s">
        <v>839</v>
      </c>
      <c r="D225" s="240" t="s">
        <v>865</v>
      </c>
      <c r="E225" s="208">
        <f t="shared" si="48"/>
        <v>0</v>
      </c>
      <c r="F225" s="208"/>
      <c r="G225" s="208"/>
      <c r="H225" s="208"/>
      <c r="I225" s="208"/>
      <c r="J225" s="225"/>
      <c r="K225" s="220" t="s">
        <v>43</v>
      </c>
      <c r="L225" s="404"/>
    </row>
    <row r="226" spans="2:12" s="321" customFormat="1" ht="15" hidden="1" customHeight="1" outlineLevel="1" x14ac:dyDescent="0.3">
      <c r="B226" s="1476" t="s">
        <v>866</v>
      </c>
      <c r="C226" s="1477"/>
      <c r="D226" s="228" t="s">
        <v>867</v>
      </c>
      <c r="E226" s="223">
        <f t="shared" si="48"/>
        <v>0</v>
      </c>
      <c r="F226" s="223">
        <f>SUM(F227:F229)</f>
        <v>0</v>
      </c>
      <c r="G226" s="223">
        <f t="shared" ref="G226:J226" si="53">SUM(G227:G229)</f>
        <v>0</v>
      </c>
      <c r="H226" s="223">
        <f t="shared" si="53"/>
        <v>0</v>
      </c>
      <c r="I226" s="223">
        <f t="shared" si="53"/>
        <v>0</v>
      </c>
      <c r="J226" s="223">
        <f t="shared" si="53"/>
        <v>0</v>
      </c>
      <c r="K226" s="220" t="s">
        <v>43</v>
      </c>
      <c r="L226" s="404"/>
    </row>
    <row r="227" spans="2:12" s="321" customFormat="1" ht="15" hidden="1" outlineLevel="2" x14ac:dyDescent="0.3">
      <c r="B227" s="231"/>
      <c r="C227" s="239" t="s">
        <v>835</v>
      </c>
      <c r="D227" s="240" t="s">
        <v>868</v>
      </c>
      <c r="E227" s="208">
        <f t="shared" si="48"/>
        <v>0</v>
      </c>
      <c r="F227" s="208"/>
      <c r="G227" s="208"/>
      <c r="H227" s="208"/>
      <c r="I227" s="208"/>
      <c r="J227" s="225"/>
      <c r="K227" s="220" t="s">
        <v>43</v>
      </c>
      <c r="L227" s="404"/>
    </row>
    <row r="228" spans="2:12" s="321" customFormat="1" ht="15" hidden="1" outlineLevel="2" x14ac:dyDescent="0.3">
      <c r="B228" s="231"/>
      <c r="C228" s="239" t="s">
        <v>837</v>
      </c>
      <c r="D228" s="240" t="s">
        <v>869</v>
      </c>
      <c r="E228" s="208">
        <f t="shared" si="48"/>
        <v>0</v>
      </c>
      <c r="F228" s="208"/>
      <c r="G228" s="208"/>
      <c r="H228" s="208"/>
      <c r="I228" s="208"/>
      <c r="J228" s="225"/>
      <c r="K228" s="220" t="s">
        <v>43</v>
      </c>
      <c r="L228" s="404"/>
    </row>
    <row r="229" spans="2:12" s="321" customFormat="1" ht="15" hidden="1" outlineLevel="2" x14ac:dyDescent="0.3">
      <c r="B229" s="231"/>
      <c r="C229" s="239" t="s">
        <v>839</v>
      </c>
      <c r="D229" s="240" t="s">
        <v>870</v>
      </c>
      <c r="E229" s="208">
        <f t="shared" si="48"/>
        <v>0</v>
      </c>
      <c r="F229" s="208"/>
      <c r="G229" s="208"/>
      <c r="H229" s="208"/>
      <c r="I229" s="208"/>
      <c r="J229" s="225"/>
      <c r="K229" s="220" t="s">
        <v>43</v>
      </c>
      <c r="L229" s="404"/>
    </row>
    <row r="230" spans="2:12" s="321" customFormat="1" ht="15" hidden="1" customHeight="1" outlineLevel="1" x14ac:dyDescent="0.3">
      <c r="B230" s="1486" t="s">
        <v>871</v>
      </c>
      <c r="C230" s="1487"/>
      <c r="D230" s="228" t="s">
        <v>872</v>
      </c>
      <c r="E230" s="223">
        <f t="shared" si="48"/>
        <v>0</v>
      </c>
      <c r="F230" s="223">
        <f>SUM(F231:F233)</f>
        <v>0</v>
      </c>
      <c r="G230" s="223">
        <f t="shared" ref="G230:J230" si="54">SUM(G231:G233)</f>
        <v>0</v>
      </c>
      <c r="H230" s="223">
        <f t="shared" si="54"/>
        <v>0</v>
      </c>
      <c r="I230" s="223">
        <f t="shared" si="54"/>
        <v>0</v>
      </c>
      <c r="J230" s="223">
        <f t="shared" si="54"/>
        <v>0</v>
      </c>
      <c r="K230" s="220" t="s">
        <v>43</v>
      </c>
      <c r="L230" s="404"/>
    </row>
    <row r="231" spans="2:12" s="321" customFormat="1" ht="15" hidden="1" outlineLevel="2" x14ac:dyDescent="0.3">
      <c r="B231" s="241"/>
      <c r="C231" s="239" t="s">
        <v>835</v>
      </c>
      <c r="D231" s="228" t="s">
        <v>873</v>
      </c>
      <c r="E231" s="208">
        <f t="shared" si="48"/>
        <v>0</v>
      </c>
      <c r="F231" s="208"/>
      <c r="G231" s="208"/>
      <c r="H231" s="208"/>
      <c r="I231" s="208"/>
      <c r="J231" s="225"/>
      <c r="K231" s="220" t="s">
        <v>43</v>
      </c>
      <c r="L231" s="404"/>
    </row>
    <row r="232" spans="2:12" s="321" customFormat="1" ht="15" hidden="1" outlineLevel="2" x14ac:dyDescent="0.3">
      <c r="B232" s="241"/>
      <c r="C232" s="239" t="s">
        <v>837</v>
      </c>
      <c r="D232" s="228" t="s">
        <v>874</v>
      </c>
      <c r="E232" s="208">
        <f t="shared" si="48"/>
        <v>0</v>
      </c>
      <c r="F232" s="208"/>
      <c r="G232" s="208"/>
      <c r="H232" s="208"/>
      <c r="I232" s="208"/>
      <c r="J232" s="225"/>
      <c r="K232" s="220" t="s">
        <v>43</v>
      </c>
      <c r="L232" s="404"/>
    </row>
    <row r="233" spans="2:12" s="321" customFormat="1" ht="15" hidden="1" outlineLevel="2" x14ac:dyDescent="0.3">
      <c r="B233" s="241"/>
      <c r="C233" s="239" t="s">
        <v>839</v>
      </c>
      <c r="D233" s="228" t="s">
        <v>875</v>
      </c>
      <c r="E233" s="208">
        <f t="shared" si="48"/>
        <v>0</v>
      </c>
      <c r="F233" s="208"/>
      <c r="G233" s="208"/>
      <c r="H233" s="208"/>
      <c r="I233" s="208"/>
      <c r="J233" s="225"/>
      <c r="K233" s="220" t="s">
        <v>43</v>
      </c>
    </row>
    <row r="234" spans="2:12" s="321" customFormat="1" ht="15" hidden="1" customHeight="1" outlineLevel="1" x14ac:dyDescent="0.3">
      <c r="B234" s="1486" t="s">
        <v>876</v>
      </c>
      <c r="C234" s="1487"/>
      <c r="D234" s="228" t="s">
        <v>877</v>
      </c>
      <c r="E234" s="223">
        <f t="shared" si="48"/>
        <v>0</v>
      </c>
      <c r="F234" s="223">
        <f>SUM(F235:F237)</f>
        <v>0</v>
      </c>
      <c r="G234" s="223">
        <f t="shared" ref="G234:J234" si="55">SUM(G235:G237)</f>
        <v>0</v>
      </c>
      <c r="H234" s="223">
        <f t="shared" si="55"/>
        <v>0</v>
      </c>
      <c r="I234" s="223">
        <f t="shared" si="55"/>
        <v>0</v>
      </c>
      <c r="J234" s="223">
        <f t="shared" si="55"/>
        <v>0</v>
      </c>
      <c r="K234" s="220" t="s">
        <v>43</v>
      </c>
    </row>
    <row r="235" spans="2:12" s="321" customFormat="1" ht="15" hidden="1" outlineLevel="2" x14ac:dyDescent="0.3">
      <c r="B235" s="241"/>
      <c r="C235" s="239" t="s">
        <v>835</v>
      </c>
      <c r="D235" s="228" t="s">
        <v>878</v>
      </c>
      <c r="E235" s="208">
        <f t="shared" si="48"/>
        <v>0</v>
      </c>
      <c r="F235" s="208"/>
      <c r="G235" s="208"/>
      <c r="H235" s="208"/>
      <c r="I235" s="208"/>
      <c r="J235" s="225"/>
      <c r="K235" s="220" t="s">
        <v>43</v>
      </c>
    </row>
    <row r="236" spans="2:12" s="321" customFormat="1" ht="15" hidden="1" outlineLevel="2" x14ac:dyDescent="0.3">
      <c r="B236" s="241"/>
      <c r="C236" s="239" t="s">
        <v>837</v>
      </c>
      <c r="D236" s="228" t="s">
        <v>879</v>
      </c>
      <c r="E236" s="208">
        <f t="shared" si="48"/>
        <v>0</v>
      </c>
      <c r="F236" s="208"/>
      <c r="G236" s="208"/>
      <c r="H236" s="208"/>
      <c r="I236" s="208"/>
      <c r="J236" s="225"/>
      <c r="K236" s="220" t="s">
        <v>43</v>
      </c>
    </row>
    <row r="237" spans="2:12" s="321" customFormat="1" ht="15" hidden="1" outlineLevel="2" x14ac:dyDescent="0.3">
      <c r="B237" s="241"/>
      <c r="C237" s="239" t="s">
        <v>839</v>
      </c>
      <c r="D237" s="228" t="s">
        <v>880</v>
      </c>
      <c r="E237" s="208">
        <f t="shared" si="48"/>
        <v>0</v>
      </c>
      <c r="F237" s="208"/>
      <c r="G237" s="208"/>
      <c r="H237" s="208"/>
      <c r="I237" s="208"/>
      <c r="J237" s="225"/>
      <c r="K237" s="220" t="s">
        <v>43</v>
      </c>
    </row>
    <row r="238" spans="2:12" s="321" customFormat="1" ht="15" hidden="1" customHeight="1" outlineLevel="1" x14ac:dyDescent="0.3">
      <c r="B238" s="1482" t="s">
        <v>881</v>
      </c>
      <c r="C238" s="1483"/>
      <c r="D238" s="228" t="s">
        <v>882</v>
      </c>
      <c r="E238" s="223">
        <f t="shared" si="48"/>
        <v>0</v>
      </c>
      <c r="F238" s="223">
        <f>SUM(F239:F241)</f>
        <v>0</v>
      </c>
      <c r="G238" s="223">
        <f t="shared" ref="G238:J238" si="56">SUM(G239:G241)</f>
        <v>0</v>
      </c>
      <c r="H238" s="223">
        <f t="shared" si="56"/>
        <v>0</v>
      </c>
      <c r="I238" s="223">
        <f t="shared" si="56"/>
        <v>0</v>
      </c>
      <c r="J238" s="223">
        <f t="shared" si="56"/>
        <v>0</v>
      </c>
      <c r="K238" s="220" t="s">
        <v>43</v>
      </c>
    </row>
    <row r="239" spans="2:12" s="321" customFormat="1" ht="15" hidden="1" outlineLevel="2" x14ac:dyDescent="0.3">
      <c r="B239" s="242"/>
      <c r="C239" s="239" t="s">
        <v>835</v>
      </c>
      <c r="D239" s="228" t="s">
        <v>883</v>
      </c>
      <c r="E239" s="208">
        <f t="shared" si="48"/>
        <v>0</v>
      </c>
      <c r="F239" s="208"/>
      <c r="G239" s="208">
        <v>0</v>
      </c>
      <c r="H239" s="208">
        <v>0</v>
      </c>
      <c r="I239" s="208">
        <v>0</v>
      </c>
      <c r="J239" s="225">
        <v>0</v>
      </c>
      <c r="K239" s="220" t="s">
        <v>43</v>
      </c>
    </row>
    <row r="240" spans="2:12" s="321" customFormat="1" ht="15" hidden="1" outlineLevel="2" x14ac:dyDescent="0.3">
      <c r="B240" s="242"/>
      <c r="C240" s="239" t="s">
        <v>837</v>
      </c>
      <c r="D240" s="228" t="s">
        <v>884</v>
      </c>
      <c r="E240" s="208">
        <f t="shared" si="48"/>
        <v>0</v>
      </c>
      <c r="F240" s="208"/>
      <c r="G240" s="208">
        <v>0</v>
      </c>
      <c r="H240" s="208">
        <v>0</v>
      </c>
      <c r="I240" s="208">
        <v>0</v>
      </c>
      <c r="J240" s="225">
        <v>0</v>
      </c>
      <c r="K240" s="220" t="s">
        <v>43</v>
      </c>
    </row>
    <row r="241" spans="2:11" s="321" customFormat="1" ht="15" hidden="1" outlineLevel="2" x14ac:dyDescent="0.3">
      <c r="B241" s="242"/>
      <c r="C241" s="239" t="s">
        <v>839</v>
      </c>
      <c r="D241" s="228" t="s">
        <v>885</v>
      </c>
      <c r="E241" s="208">
        <f t="shared" si="48"/>
        <v>0</v>
      </c>
      <c r="F241" s="208"/>
      <c r="G241" s="208"/>
      <c r="H241" s="208"/>
      <c r="I241" s="208"/>
      <c r="J241" s="225"/>
      <c r="K241" s="220" t="s">
        <v>43</v>
      </c>
    </row>
    <row r="242" spans="2:11" s="321" customFormat="1" ht="15" hidden="1" customHeight="1" outlineLevel="1" x14ac:dyDescent="0.3">
      <c r="B242" s="1482" t="s">
        <v>886</v>
      </c>
      <c r="C242" s="1483"/>
      <c r="D242" s="228" t="s">
        <v>887</v>
      </c>
      <c r="E242" s="223">
        <f t="shared" si="48"/>
        <v>0</v>
      </c>
      <c r="F242" s="223">
        <f>SUM(F243:F245)</f>
        <v>0</v>
      </c>
      <c r="G242" s="223">
        <f t="shared" ref="G242:J242" si="57">SUM(G243:G245)</f>
        <v>0</v>
      </c>
      <c r="H242" s="223">
        <f t="shared" si="57"/>
        <v>0</v>
      </c>
      <c r="I242" s="223">
        <f t="shared" si="57"/>
        <v>0</v>
      </c>
      <c r="J242" s="223">
        <f t="shared" si="57"/>
        <v>0</v>
      </c>
      <c r="K242" s="220" t="s">
        <v>43</v>
      </c>
    </row>
    <row r="243" spans="2:11" s="321" customFormat="1" ht="15" hidden="1" outlineLevel="2" x14ac:dyDescent="0.3">
      <c r="B243" s="242"/>
      <c r="C243" s="239" t="s">
        <v>835</v>
      </c>
      <c r="D243" s="228" t="s">
        <v>888</v>
      </c>
      <c r="E243" s="208">
        <f t="shared" si="48"/>
        <v>0</v>
      </c>
      <c r="F243" s="208"/>
      <c r="G243" s="208"/>
      <c r="H243" s="208"/>
      <c r="I243" s="208"/>
      <c r="J243" s="225"/>
      <c r="K243" s="220" t="s">
        <v>43</v>
      </c>
    </row>
    <row r="244" spans="2:11" s="321" customFormat="1" ht="15" hidden="1" outlineLevel="2" x14ac:dyDescent="0.3">
      <c r="B244" s="242"/>
      <c r="C244" s="239" t="s">
        <v>837</v>
      </c>
      <c r="D244" s="228" t="s">
        <v>889</v>
      </c>
      <c r="E244" s="208">
        <f t="shared" si="48"/>
        <v>0</v>
      </c>
      <c r="F244" s="208"/>
      <c r="G244" s="208"/>
      <c r="H244" s="208"/>
      <c r="I244" s="208"/>
      <c r="J244" s="225"/>
      <c r="K244" s="220" t="s">
        <v>43</v>
      </c>
    </row>
    <row r="245" spans="2:11" s="321" customFormat="1" ht="15" hidden="1" outlineLevel="2" x14ac:dyDescent="0.3">
      <c r="B245" s="242"/>
      <c r="C245" s="239" t="s">
        <v>839</v>
      </c>
      <c r="D245" s="228" t="s">
        <v>890</v>
      </c>
      <c r="E245" s="208">
        <f t="shared" si="48"/>
        <v>0</v>
      </c>
      <c r="F245" s="208"/>
      <c r="G245" s="208"/>
      <c r="H245" s="208"/>
      <c r="I245" s="208"/>
      <c r="J245" s="225"/>
      <c r="K245" s="220" t="s">
        <v>43</v>
      </c>
    </row>
    <row r="246" spans="2:11" s="321" customFormat="1" ht="28.5" hidden="1" customHeight="1" outlineLevel="1" x14ac:dyDescent="0.3">
      <c r="B246" s="1482" t="s">
        <v>891</v>
      </c>
      <c r="C246" s="1483"/>
      <c r="D246" s="228" t="s">
        <v>892</v>
      </c>
      <c r="E246" s="223">
        <f t="shared" si="48"/>
        <v>0</v>
      </c>
      <c r="F246" s="223">
        <f>SUM(F247:F249)</f>
        <v>0</v>
      </c>
      <c r="G246" s="223">
        <f t="shared" ref="G246:J246" si="58">SUM(G247:G249)</f>
        <v>0</v>
      </c>
      <c r="H246" s="223">
        <f t="shared" si="58"/>
        <v>0</v>
      </c>
      <c r="I246" s="223">
        <f t="shared" si="58"/>
        <v>0</v>
      </c>
      <c r="J246" s="223">
        <f t="shared" si="58"/>
        <v>0</v>
      </c>
      <c r="K246" s="220" t="s">
        <v>43</v>
      </c>
    </row>
    <row r="247" spans="2:11" s="321" customFormat="1" ht="15" hidden="1" outlineLevel="2" x14ac:dyDescent="0.3">
      <c r="B247" s="242"/>
      <c r="C247" s="239" t="s">
        <v>835</v>
      </c>
      <c r="D247" s="228" t="s">
        <v>893</v>
      </c>
      <c r="E247" s="208">
        <f t="shared" si="48"/>
        <v>0</v>
      </c>
      <c r="F247" s="208"/>
      <c r="G247" s="208"/>
      <c r="H247" s="208"/>
      <c r="I247" s="208"/>
      <c r="J247" s="225"/>
      <c r="K247" s="220" t="s">
        <v>43</v>
      </c>
    </row>
    <row r="248" spans="2:11" s="321" customFormat="1" ht="15" hidden="1" outlineLevel="2" x14ac:dyDescent="0.3">
      <c r="B248" s="242"/>
      <c r="C248" s="239" t="s">
        <v>837</v>
      </c>
      <c r="D248" s="228" t="s">
        <v>894</v>
      </c>
      <c r="E248" s="208">
        <f t="shared" si="48"/>
        <v>0</v>
      </c>
      <c r="F248" s="208"/>
      <c r="G248" s="208"/>
      <c r="H248" s="208"/>
      <c r="I248" s="208"/>
      <c r="J248" s="225"/>
      <c r="K248" s="220" t="s">
        <v>43</v>
      </c>
    </row>
    <row r="249" spans="2:11" s="321" customFormat="1" ht="15" hidden="1" outlineLevel="2" x14ac:dyDescent="0.3">
      <c r="B249" s="242"/>
      <c r="C249" s="239" t="s">
        <v>839</v>
      </c>
      <c r="D249" s="228" t="s">
        <v>895</v>
      </c>
      <c r="E249" s="208">
        <f t="shared" si="48"/>
        <v>0</v>
      </c>
      <c r="F249" s="208"/>
      <c r="G249" s="208"/>
      <c r="H249" s="208"/>
      <c r="I249" s="208"/>
      <c r="J249" s="225"/>
      <c r="K249" s="220" t="s">
        <v>43</v>
      </c>
    </row>
    <row r="250" spans="2:11" s="321" customFormat="1" ht="15" hidden="1" customHeight="1" outlineLevel="1" x14ac:dyDescent="0.3">
      <c r="B250" s="1482" t="s">
        <v>896</v>
      </c>
      <c r="C250" s="1483"/>
      <c r="D250" s="228">
        <v>56.27</v>
      </c>
      <c r="E250" s="223">
        <f t="shared" si="48"/>
        <v>0</v>
      </c>
      <c r="F250" s="223">
        <f>SUM(F251:F253)</f>
        <v>0</v>
      </c>
      <c r="G250" s="223">
        <f t="shared" ref="G250:J250" si="59">SUM(G251:G253)</f>
        <v>0</v>
      </c>
      <c r="H250" s="223">
        <f t="shared" si="59"/>
        <v>0</v>
      </c>
      <c r="I250" s="223">
        <f t="shared" si="59"/>
        <v>0</v>
      </c>
      <c r="J250" s="223">
        <f t="shared" si="59"/>
        <v>0</v>
      </c>
      <c r="K250" s="220" t="s">
        <v>43</v>
      </c>
    </row>
    <row r="251" spans="2:11" s="321" customFormat="1" ht="15" hidden="1" outlineLevel="2" x14ac:dyDescent="0.3">
      <c r="B251" s="242"/>
      <c r="C251" s="239" t="s">
        <v>835</v>
      </c>
      <c r="D251" s="228" t="s">
        <v>897</v>
      </c>
      <c r="E251" s="208">
        <f t="shared" si="48"/>
        <v>0</v>
      </c>
      <c r="F251" s="208"/>
      <c r="G251" s="208"/>
      <c r="H251" s="208"/>
      <c r="I251" s="208"/>
      <c r="J251" s="225"/>
      <c r="K251" s="220" t="s">
        <v>43</v>
      </c>
    </row>
    <row r="252" spans="2:11" s="321" customFormat="1" ht="15" hidden="1" outlineLevel="2" x14ac:dyDescent="0.3">
      <c r="B252" s="242"/>
      <c r="C252" s="239" t="s">
        <v>837</v>
      </c>
      <c r="D252" s="228" t="s">
        <v>898</v>
      </c>
      <c r="E252" s="208">
        <f t="shared" si="48"/>
        <v>0</v>
      </c>
      <c r="F252" s="208"/>
      <c r="G252" s="208"/>
      <c r="H252" s="208"/>
      <c r="I252" s="208"/>
      <c r="J252" s="225"/>
      <c r="K252" s="220" t="s">
        <v>43</v>
      </c>
    </row>
    <row r="253" spans="2:11" s="321" customFormat="1" ht="15" hidden="1" outlineLevel="2" x14ac:dyDescent="0.3">
      <c r="B253" s="242"/>
      <c r="C253" s="239" t="s">
        <v>839</v>
      </c>
      <c r="D253" s="228" t="s">
        <v>899</v>
      </c>
      <c r="E253" s="208">
        <f t="shared" si="48"/>
        <v>0</v>
      </c>
      <c r="F253" s="208"/>
      <c r="G253" s="208"/>
      <c r="H253" s="208"/>
      <c r="I253" s="208"/>
      <c r="J253" s="225"/>
      <c r="K253" s="220" t="s">
        <v>43</v>
      </c>
    </row>
    <row r="254" spans="2:11" s="321" customFormat="1" ht="15" hidden="1" customHeight="1" outlineLevel="1" x14ac:dyDescent="0.3">
      <c r="B254" s="1482" t="s">
        <v>900</v>
      </c>
      <c r="C254" s="1483"/>
      <c r="D254" s="228">
        <v>56.28</v>
      </c>
      <c r="E254" s="223">
        <f t="shared" si="48"/>
        <v>0</v>
      </c>
      <c r="F254" s="223">
        <f>SUM(F255:F257)</f>
        <v>0</v>
      </c>
      <c r="G254" s="223">
        <f t="shared" ref="G254:J254" si="60">SUM(G255:G257)</f>
        <v>0</v>
      </c>
      <c r="H254" s="223">
        <f t="shared" si="60"/>
        <v>0</v>
      </c>
      <c r="I254" s="223">
        <f t="shared" si="60"/>
        <v>0</v>
      </c>
      <c r="J254" s="223">
        <f t="shared" si="60"/>
        <v>0</v>
      </c>
      <c r="K254" s="220" t="s">
        <v>43</v>
      </c>
    </row>
    <row r="255" spans="2:11" s="321" customFormat="1" ht="15" hidden="1" outlineLevel="2" x14ac:dyDescent="0.3">
      <c r="B255" s="242"/>
      <c r="C255" s="239" t="s">
        <v>835</v>
      </c>
      <c r="D255" s="228" t="s">
        <v>901</v>
      </c>
      <c r="E255" s="208">
        <f t="shared" si="48"/>
        <v>0</v>
      </c>
      <c r="F255" s="208"/>
      <c r="G255" s="208"/>
      <c r="H255" s="208"/>
      <c r="I255" s="208"/>
      <c r="J255" s="225"/>
      <c r="K255" s="220" t="s">
        <v>43</v>
      </c>
    </row>
    <row r="256" spans="2:11" s="321" customFormat="1" ht="15" hidden="1" outlineLevel="2" x14ac:dyDescent="0.3">
      <c r="B256" s="242"/>
      <c r="C256" s="239" t="s">
        <v>837</v>
      </c>
      <c r="D256" s="228" t="s">
        <v>902</v>
      </c>
      <c r="E256" s="208">
        <f t="shared" si="48"/>
        <v>0</v>
      </c>
      <c r="F256" s="208"/>
      <c r="G256" s="208"/>
      <c r="H256" s="208"/>
      <c r="I256" s="208"/>
      <c r="J256" s="225"/>
      <c r="K256" s="220" t="s">
        <v>43</v>
      </c>
    </row>
    <row r="257" spans="2:11" s="321" customFormat="1" ht="15" hidden="1" outlineLevel="2" x14ac:dyDescent="0.3">
      <c r="B257" s="242"/>
      <c r="C257" s="239" t="s">
        <v>839</v>
      </c>
      <c r="D257" s="228" t="s">
        <v>903</v>
      </c>
      <c r="E257" s="208">
        <f t="shared" si="48"/>
        <v>0</v>
      </c>
      <c r="F257" s="208"/>
      <c r="G257" s="208"/>
      <c r="H257" s="208"/>
      <c r="I257" s="208"/>
      <c r="J257" s="225"/>
      <c r="K257" s="220" t="s">
        <v>43</v>
      </c>
    </row>
    <row r="258" spans="2:11" s="355" customFormat="1" x14ac:dyDescent="0.3">
      <c r="B258" s="1484" t="s">
        <v>980</v>
      </c>
      <c r="C258" s="1485"/>
      <c r="D258" s="173" t="s">
        <v>904</v>
      </c>
      <c r="E258" s="236">
        <f t="shared" si="48"/>
        <v>0</v>
      </c>
      <c r="F258" s="236">
        <f>SUM(F260,F266,F269)</f>
        <v>0</v>
      </c>
      <c r="G258" s="236">
        <f t="shared" ref="G258:J258" si="61">SUM(G260,G266,G269)</f>
        <v>0</v>
      </c>
      <c r="H258" s="236">
        <f t="shared" si="61"/>
        <v>0</v>
      </c>
      <c r="I258" s="236">
        <f t="shared" si="61"/>
        <v>0</v>
      </c>
      <c r="J258" s="236">
        <f t="shared" si="61"/>
        <v>0</v>
      </c>
      <c r="K258" s="361"/>
    </row>
    <row r="259" spans="2:11" s="355" customFormat="1" x14ac:dyDescent="0.3">
      <c r="B259" s="1431" t="s">
        <v>905</v>
      </c>
      <c r="C259" s="1432"/>
      <c r="D259" s="173">
        <v>71</v>
      </c>
      <c r="E259" s="236">
        <f t="shared" si="48"/>
        <v>0</v>
      </c>
      <c r="F259" s="236">
        <f>SUM(F260,F265)</f>
        <v>0</v>
      </c>
      <c r="G259" s="236">
        <f t="shared" ref="G259:J259" si="62">SUM(G260,G265)</f>
        <v>0</v>
      </c>
      <c r="H259" s="236">
        <f t="shared" si="62"/>
        <v>0</v>
      </c>
      <c r="I259" s="236">
        <f t="shared" si="62"/>
        <v>0</v>
      </c>
      <c r="J259" s="236">
        <f t="shared" si="62"/>
        <v>0</v>
      </c>
      <c r="K259" s="213"/>
    </row>
    <row r="260" spans="2:11" outlineLevel="1" x14ac:dyDescent="0.3">
      <c r="B260" s="191" t="s">
        <v>906</v>
      </c>
      <c r="C260" s="364"/>
      <c r="D260" s="173" t="s">
        <v>907</v>
      </c>
      <c r="E260" s="236">
        <f t="shared" si="48"/>
        <v>0</v>
      </c>
      <c r="F260" s="236">
        <f>SUM(F261:F264)</f>
        <v>0</v>
      </c>
      <c r="G260" s="236">
        <f t="shared" ref="G260:J260" si="63">SUM(G261:G264)</f>
        <v>0</v>
      </c>
      <c r="H260" s="236">
        <f t="shared" si="63"/>
        <v>0</v>
      </c>
      <c r="I260" s="236">
        <f t="shared" si="63"/>
        <v>0</v>
      </c>
      <c r="J260" s="236">
        <f t="shared" si="63"/>
        <v>0</v>
      </c>
      <c r="K260" s="361" t="s">
        <v>43</v>
      </c>
    </row>
    <row r="261" spans="2:11" s="321" customFormat="1" ht="15" hidden="1" outlineLevel="2" x14ac:dyDescent="0.3">
      <c r="B261" s="178"/>
      <c r="C261" s="189" t="s">
        <v>908</v>
      </c>
      <c r="D261" s="185" t="s">
        <v>909</v>
      </c>
      <c r="E261" s="208">
        <f t="shared" si="48"/>
        <v>0</v>
      </c>
      <c r="F261" s="208"/>
      <c r="G261" s="208"/>
      <c r="H261" s="208"/>
      <c r="I261" s="208"/>
      <c r="J261" s="225"/>
      <c r="K261" s="220" t="s">
        <v>43</v>
      </c>
    </row>
    <row r="262" spans="2:11" s="321" customFormat="1" ht="15" hidden="1" outlineLevel="2" x14ac:dyDescent="0.3">
      <c r="B262" s="196"/>
      <c r="C262" s="186" t="s">
        <v>910</v>
      </c>
      <c r="D262" s="185" t="s">
        <v>911</v>
      </c>
      <c r="E262" s="208">
        <f t="shared" si="48"/>
        <v>0</v>
      </c>
      <c r="F262" s="208"/>
      <c r="G262" s="171"/>
      <c r="H262" s="171"/>
      <c r="I262" s="171"/>
      <c r="J262" s="171"/>
      <c r="K262" s="220" t="s">
        <v>43</v>
      </c>
    </row>
    <row r="263" spans="2:11" outlineLevel="2" x14ac:dyDescent="0.3">
      <c r="B263" s="191"/>
      <c r="C263" s="365" t="s">
        <v>912</v>
      </c>
      <c r="D263" s="185" t="s">
        <v>913</v>
      </c>
      <c r="E263" s="212">
        <f t="shared" si="48"/>
        <v>0</v>
      </c>
      <c r="F263" s="212"/>
      <c r="G263" s="411"/>
      <c r="H263" s="411"/>
      <c r="I263" s="412"/>
      <c r="J263" s="412"/>
      <c r="K263" s="361" t="s">
        <v>43</v>
      </c>
    </row>
    <row r="264" spans="2:11" s="321" customFormat="1" outlineLevel="2" x14ac:dyDescent="0.3">
      <c r="B264" s="178"/>
      <c r="C264" s="184" t="s">
        <v>914</v>
      </c>
      <c r="D264" s="185" t="s">
        <v>915</v>
      </c>
      <c r="E264" s="212">
        <f t="shared" si="48"/>
        <v>0</v>
      </c>
      <c r="F264" s="212"/>
      <c r="G264" s="413"/>
      <c r="H264" s="413"/>
      <c r="I264" s="413"/>
      <c r="J264" s="413"/>
      <c r="K264" s="220" t="s">
        <v>43</v>
      </c>
    </row>
    <row r="265" spans="2:11" s="321" customFormat="1" hidden="1" outlineLevel="1" x14ac:dyDescent="0.3">
      <c r="B265" s="178" t="s">
        <v>916</v>
      </c>
      <c r="C265" s="184"/>
      <c r="D265" s="173" t="s">
        <v>917</v>
      </c>
      <c r="E265" s="208">
        <f t="shared" si="48"/>
        <v>0</v>
      </c>
      <c r="F265" s="208"/>
      <c r="G265" s="208"/>
      <c r="H265" s="208"/>
      <c r="I265" s="208"/>
      <c r="J265" s="225"/>
      <c r="K265" s="220" t="s">
        <v>43</v>
      </c>
    </row>
    <row r="266" spans="2:11" s="202" customFormat="1" hidden="1" collapsed="1" x14ac:dyDescent="0.3">
      <c r="B266" s="1431" t="s">
        <v>961</v>
      </c>
      <c r="C266" s="1432"/>
      <c r="D266" s="173">
        <v>72</v>
      </c>
      <c r="E266" s="223">
        <f t="shared" si="48"/>
        <v>0</v>
      </c>
      <c r="F266" s="223">
        <f>F267</f>
        <v>0</v>
      </c>
      <c r="G266" s="223">
        <f t="shared" ref="G266:J267" si="64">G267</f>
        <v>0</v>
      </c>
      <c r="H266" s="223">
        <f t="shared" si="64"/>
        <v>0</v>
      </c>
      <c r="I266" s="223">
        <f t="shared" si="64"/>
        <v>0</v>
      </c>
      <c r="J266" s="223">
        <f t="shared" si="64"/>
        <v>0</v>
      </c>
      <c r="K266" s="209"/>
    </row>
    <row r="267" spans="2:11" s="321" customFormat="1" hidden="1" outlineLevel="1" x14ac:dyDescent="0.3">
      <c r="B267" s="178" t="s">
        <v>918</v>
      </c>
      <c r="C267" s="197"/>
      <c r="D267" s="173" t="s">
        <v>919</v>
      </c>
      <c r="E267" s="208">
        <f t="shared" si="48"/>
        <v>0</v>
      </c>
      <c r="F267" s="223">
        <f>F268</f>
        <v>0</v>
      </c>
      <c r="G267" s="223">
        <f t="shared" si="64"/>
        <v>0</v>
      </c>
      <c r="H267" s="223">
        <f t="shared" si="64"/>
        <v>0</v>
      </c>
      <c r="I267" s="223">
        <f t="shared" si="64"/>
        <v>0</v>
      </c>
      <c r="J267" s="223">
        <f t="shared" si="64"/>
        <v>0</v>
      </c>
      <c r="K267" s="220" t="s">
        <v>43</v>
      </c>
    </row>
    <row r="268" spans="2:11" s="321" customFormat="1" ht="15" hidden="1" outlineLevel="2" x14ac:dyDescent="0.3">
      <c r="B268" s="178"/>
      <c r="C268" s="184" t="s">
        <v>920</v>
      </c>
      <c r="D268" s="185" t="s">
        <v>921</v>
      </c>
      <c r="E268" s="208">
        <f t="shared" si="48"/>
        <v>0</v>
      </c>
      <c r="F268" s="208"/>
      <c r="G268" s="208"/>
      <c r="H268" s="208"/>
      <c r="I268" s="208"/>
      <c r="J268" s="225"/>
      <c r="K268" s="220" t="s">
        <v>43</v>
      </c>
    </row>
    <row r="269" spans="2:11" s="202" customFormat="1" hidden="1" x14ac:dyDescent="0.3">
      <c r="B269" s="1431" t="s">
        <v>962</v>
      </c>
      <c r="C269" s="1432"/>
      <c r="D269" s="236">
        <v>75</v>
      </c>
      <c r="E269" s="208">
        <f t="shared" ref="E269:E280" si="65">SUM(G269:J269)</f>
        <v>0</v>
      </c>
      <c r="F269" s="223"/>
      <c r="G269" s="208"/>
      <c r="H269" s="208"/>
      <c r="I269" s="208"/>
      <c r="J269" s="225"/>
      <c r="K269" s="220"/>
    </row>
    <row r="270" spans="2:11" s="202" customFormat="1" hidden="1" x14ac:dyDescent="0.3">
      <c r="B270" s="1484" t="s">
        <v>963</v>
      </c>
      <c r="C270" s="1485"/>
      <c r="D270" s="173" t="s">
        <v>947</v>
      </c>
      <c r="E270" s="236">
        <f t="shared" si="65"/>
        <v>0</v>
      </c>
      <c r="F270" s="236">
        <f>F271</f>
        <v>0</v>
      </c>
      <c r="G270" s="236">
        <f t="shared" ref="G270:J271" si="66">G271</f>
        <v>0</v>
      </c>
      <c r="H270" s="236">
        <f t="shared" si="66"/>
        <v>0</v>
      </c>
      <c r="I270" s="236">
        <f t="shared" si="66"/>
        <v>0</v>
      </c>
      <c r="J270" s="236">
        <f t="shared" si="66"/>
        <v>0</v>
      </c>
      <c r="K270" s="209"/>
    </row>
    <row r="271" spans="2:11" s="202" customFormat="1" hidden="1" collapsed="1" x14ac:dyDescent="0.3">
      <c r="B271" s="1431" t="s">
        <v>964</v>
      </c>
      <c r="C271" s="1432"/>
      <c r="D271" s="173" t="s">
        <v>951</v>
      </c>
      <c r="E271" s="208">
        <f t="shared" si="65"/>
        <v>0</v>
      </c>
      <c r="F271" s="223">
        <f>F272</f>
        <v>0</v>
      </c>
      <c r="G271" s="223">
        <f t="shared" si="66"/>
        <v>0</v>
      </c>
      <c r="H271" s="223">
        <f t="shared" si="66"/>
        <v>0</v>
      </c>
      <c r="I271" s="223">
        <f t="shared" si="66"/>
        <v>0</v>
      </c>
      <c r="J271" s="223">
        <f t="shared" si="66"/>
        <v>0</v>
      </c>
      <c r="K271" s="209"/>
    </row>
    <row r="272" spans="2:11" s="321" customFormat="1" ht="15" hidden="1" customHeight="1" outlineLevel="1" x14ac:dyDescent="0.3">
      <c r="B272" s="1466" t="s">
        <v>922</v>
      </c>
      <c r="C272" s="1467"/>
      <c r="D272" s="173" t="s">
        <v>923</v>
      </c>
      <c r="E272" s="208">
        <f t="shared" si="65"/>
        <v>0</v>
      </c>
      <c r="F272" s="208"/>
      <c r="G272" s="208"/>
      <c r="H272" s="208"/>
      <c r="I272" s="208"/>
      <c r="J272" s="225"/>
      <c r="K272" s="220" t="s">
        <v>43</v>
      </c>
    </row>
    <row r="273" spans="2:11" s="202" customFormat="1" ht="15.75" hidden="1" customHeight="1" collapsed="1" x14ac:dyDescent="0.3">
      <c r="B273" s="1431" t="s">
        <v>965</v>
      </c>
      <c r="C273" s="1432"/>
      <c r="D273" s="173" t="s">
        <v>953</v>
      </c>
      <c r="E273" s="218">
        <f t="shared" si="65"/>
        <v>0</v>
      </c>
      <c r="F273" s="218" t="s">
        <v>43</v>
      </c>
      <c r="G273" s="219" t="s">
        <v>43</v>
      </c>
      <c r="H273" s="218" t="s">
        <v>43</v>
      </c>
      <c r="I273" s="218" t="s">
        <v>43</v>
      </c>
      <c r="J273" s="219" t="s">
        <v>43</v>
      </c>
      <c r="K273" s="220" t="s">
        <v>43</v>
      </c>
    </row>
    <row r="274" spans="2:11" s="321" customFormat="1" ht="27" hidden="1" customHeight="1" outlineLevel="1" x14ac:dyDescent="0.3">
      <c r="B274" s="1478" t="s">
        <v>924</v>
      </c>
      <c r="C274" s="1479"/>
      <c r="D274" s="173" t="s">
        <v>795</v>
      </c>
      <c r="E274" s="218">
        <f t="shared" si="65"/>
        <v>0</v>
      </c>
      <c r="F274" s="218" t="s">
        <v>43</v>
      </c>
      <c r="G274" s="219" t="s">
        <v>43</v>
      </c>
      <c r="H274" s="218" t="s">
        <v>43</v>
      </c>
      <c r="I274" s="218" t="s">
        <v>43</v>
      </c>
      <c r="J274" s="219" t="s">
        <v>43</v>
      </c>
      <c r="K274" s="220" t="s">
        <v>43</v>
      </c>
    </row>
    <row r="275" spans="2:11" s="321" customFormat="1" ht="26.4" hidden="1" outlineLevel="2" x14ac:dyDescent="0.3">
      <c r="B275" s="178"/>
      <c r="C275" s="198" t="s">
        <v>925</v>
      </c>
      <c r="D275" s="173" t="s">
        <v>926</v>
      </c>
      <c r="E275" s="218">
        <f t="shared" si="65"/>
        <v>0</v>
      </c>
      <c r="F275" s="218" t="s">
        <v>43</v>
      </c>
      <c r="G275" s="219" t="s">
        <v>43</v>
      </c>
      <c r="H275" s="218" t="s">
        <v>43</v>
      </c>
      <c r="I275" s="218" t="s">
        <v>43</v>
      </c>
      <c r="J275" s="219" t="s">
        <v>43</v>
      </c>
      <c r="K275" s="220" t="s">
        <v>43</v>
      </c>
    </row>
    <row r="276" spans="2:11" s="202" customFormat="1" hidden="1" collapsed="1" x14ac:dyDescent="0.3">
      <c r="B276" s="1431" t="s">
        <v>954</v>
      </c>
      <c r="C276" s="1432"/>
      <c r="D276" s="173" t="s">
        <v>955</v>
      </c>
      <c r="E276" s="223">
        <f t="shared" si="65"/>
        <v>0</v>
      </c>
      <c r="F276" s="223">
        <f>SUM(F277,F279)</f>
        <v>0</v>
      </c>
      <c r="G276" s="223">
        <f t="shared" ref="G276:J276" si="67">SUM(G277,G279)</f>
        <v>0</v>
      </c>
      <c r="H276" s="223">
        <f t="shared" si="67"/>
        <v>0</v>
      </c>
      <c r="I276" s="223">
        <f t="shared" si="67"/>
        <v>0</v>
      </c>
      <c r="J276" s="223">
        <f t="shared" si="67"/>
        <v>0</v>
      </c>
      <c r="K276" s="209"/>
    </row>
    <row r="277" spans="2:11" s="321" customFormat="1" ht="14.4" hidden="1" outlineLevel="1" x14ac:dyDescent="0.3">
      <c r="B277" s="178" t="s">
        <v>927</v>
      </c>
      <c r="C277" s="193"/>
      <c r="D277" s="199" t="s">
        <v>799</v>
      </c>
      <c r="E277" s="223">
        <f t="shared" si="65"/>
        <v>0</v>
      </c>
      <c r="F277" s="223">
        <f>F278</f>
        <v>0</v>
      </c>
      <c r="G277" s="223">
        <f t="shared" ref="G277:J277" si="68">G278</f>
        <v>0</v>
      </c>
      <c r="H277" s="223">
        <f t="shared" si="68"/>
        <v>0</v>
      </c>
      <c r="I277" s="223">
        <f t="shared" si="68"/>
        <v>0</v>
      </c>
      <c r="J277" s="223">
        <f t="shared" si="68"/>
        <v>0</v>
      </c>
      <c r="K277" s="209"/>
    </row>
    <row r="278" spans="2:11" s="321" customFormat="1" ht="14.4" hidden="1" outlineLevel="3" x14ac:dyDescent="0.3">
      <c r="B278" s="231"/>
      <c r="C278" s="235" t="s">
        <v>432</v>
      </c>
      <c r="D278" s="200" t="s">
        <v>928</v>
      </c>
      <c r="E278" s="208">
        <f t="shared" si="65"/>
        <v>0</v>
      </c>
      <c r="F278" s="208"/>
      <c r="G278" s="208"/>
      <c r="H278" s="208"/>
      <c r="I278" s="208"/>
      <c r="J278" s="225"/>
      <c r="K278" s="209"/>
    </row>
    <row r="279" spans="2:11" s="321" customFormat="1" ht="14.4" hidden="1" outlineLevel="1" x14ac:dyDescent="0.3">
      <c r="B279" s="243" t="s">
        <v>929</v>
      </c>
      <c r="C279" s="244"/>
      <c r="D279" s="199" t="s">
        <v>802</v>
      </c>
      <c r="E279" s="223">
        <f t="shared" si="65"/>
        <v>0</v>
      </c>
      <c r="F279" s="223">
        <f>F280</f>
        <v>0</v>
      </c>
      <c r="G279" s="223">
        <f t="shared" ref="G279:J279" si="69">G280</f>
        <v>0</v>
      </c>
      <c r="H279" s="223">
        <f t="shared" si="69"/>
        <v>0</v>
      </c>
      <c r="I279" s="223">
        <f t="shared" si="69"/>
        <v>0</v>
      </c>
      <c r="J279" s="223">
        <f t="shared" si="69"/>
        <v>0</v>
      </c>
      <c r="K279" s="234"/>
    </row>
    <row r="280" spans="2:11" s="321" customFormat="1" ht="15" hidden="1" outlineLevel="2" thickBot="1" x14ac:dyDescent="0.35">
      <c r="B280" s="245"/>
      <c r="C280" s="246" t="s">
        <v>438</v>
      </c>
      <c r="D280" s="201" t="s">
        <v>930</v>
      </c>
      <c r="E280" s="247">
        <f t="shared" si="65"/>
        <v>0</v>
      </c>
      <c r="F280" s="247"/>
      <c r="G280" s="247"/>
      <c r="H280" s="247"/>
      <c r="I280" s="247"/>
      <c r="J280" s="248"/>
      <c r="K280" s="249"/>
    </row>
    <row r="283" spans="2:11" x14ac:dyDescent="0.3">
      <c r="C283" s="367" t="s">
        <v>479</v>
      </c>
      <c r="F283" s="368" t="s">
        <v>480</v>
      </c>
    </row>
    <row r="284" spans="2:11" x14ac:dyDescent="0.3">
      <c r="C284" s="367" t="s">
        <v>966</v>
      </c>
      <c r="F284" s="368" t="s">
        <v>967</v>
      </c>
    </row>
  </sheetData>
  <sheetProtection selectLockedCells="1"/>
  <autoFilter ref="B11:K280" xr:uid="{00000000-0009-0000-0000-000001000000}">
    <filterColumn colId="0" showButton="0"/>
    <filterColumn colId="3">
      <filters>
        <filter val="1,202.00"/>
        <filter val="1,716.00"/>
        <filter val="101.00"/>
        <filter val="15.00"/>
        <filter val="18.00"/>
        <filter val="2.00"/>
        <filter val="213.00"/>
        <filter val="25.00"/>
        <filter val="3.00"/>
        <filter val="30.00"/>
        <filter val="433.00"/>
        <filter val="50.00"/>
        <filter val="514.00"/>
        <filter val="62.00"/>
        <filter val="71.00"/>
        <filter val="81.00"/>
        <filter val="825.00"/>
        <filter val="86.00"/>
        <filter val="860.00"/>
      </filters>
    </filterColumn>
  </autoFilter>
  <dataConsolidate/>
  <mergeCells count="109">
    <mergeCell ref="K10:K11"/>
    <mergeCell ref="B12:C12"/>
    <mergeCell ref="B13:C13"/>
    <mergeCell ref="B14:C14"/>
    <mergeCell ref="B15:C15"/>
    <mergeCell ref="B16:C16"/>
    <mergeCell ref="C2:F2"/>
    <mergeCell ref="C5:J5"/>
    <mergeCell ref="B6:J6"/>
    <mergeCell ref="C7:J7"/>
    <mergeCell ref="I8:J8"/>
    <mergeCell ref="B9:C11"/>
    <mergeCell ref="D9:D11"/>
    <mergeCell ref="E9:J9"/>
    <mergeCell ref="E10:F10"/>
    <mergeCell ref="G10:J10"/>
    <mergeCell ref="B62:C62"/>
    <mergeCell ref="B67:C67"/>
    <mergeCell ref="B71:C71"/>
    <mergeCell ref="B74:C74"/>
    <mergeCell ref="B75:C75"/>
    <mergeCell ref="B76:C76"/>
    <mergeCell ref="B32:C32"/>
    <mergeCell ref="B39:C39"/>
    <mergeCell ref="B46:C46"/>
    <mergeCell ref="B47:C47"/>
    <mergeCell ref="B58:C58"/>
    <mergeCell ref="B59:C59"/>
    <mergeCell ref="B83:C83"/>
    <mergeCell ref="B84:C84"/>
    <mergeCell ref="B85:C85"/>
    <mergeCell ref="B86:C86"/>
    <mergeCell ref="B87:C87"/>
    <mergeCell ref="B88:C88"/>
    <mergeCell ref="B77:C77"/>
    <mergeCell ref="B78:C78"/>
    <mergeCell ref="B79:C79"/>
    <mergeCell ref="B80:C80"/>
    <mergeCell ref="B81:C81"/>
    <mergeCell ref="B82:C82"/>
    <mergeCell ref="B111:C111"/>
    <mergeCell ref="B116:C116"/>
    <mergeCell ref="B120:C120"/>
    <mergeCell ref="B121:C121"/>
    <mergeCell ref="B122:C122"/>
    <mergeCell ref="B123:C123"/>
    <mergeCell ref="B91:C91"/>
    <mergeCell ref="B92:C92"/>
    <mergeCell ref="B93:C93"/>
    <mergeCell ref="B102:C102"/>
    <mergeCell ref="B103:C103"/>
    <mergeCell ref="B106:C106"/>
    <mergeCell ref="B149:C149"/>
    <mergeCell ref="B150:C150"/>
    <mergeCell ref="B151:C151"/>
    <mergeCell ref="B152:C152"/>
    <mergeCell ref="B153:C153"/>
    <mergeCell ref="B154:C154"/>
    <mergeCell ref="B135:C135"/>
    <mergeCell ref="B136:C136"/>
    <mergeCell ref="B139:C139"/>
    <mergeCell ref="B142:C142"/>
    <mergeCell ref="B143:C143"/>
    <mergeCell ref="B148:C148"/>
    <mergeCell ref="B161:C161"/>
    <mergeCell ref="B162:C162"/>
    <mergeCell ref="B163:C163"/>
    <mergeCell ref="B165:C165"/>
    <mergeCell ref="B166:C166"/>
    <mergeCell ref="B175:C175"/>
    <mergeCell ref="B155:C155"/>
    <mergeCell ref="B156:C156"/>
    <mergeCell ref="B157:C157"/>
    <mergeCell ref="B158:C158"/>
    <mergeCell ref="B159:C159"/>
    <mergeCell ref="B160:C160"/>
    <mergeCell ref="B189:C189"/>
    <mergeCell ref="B190:C190"/>
    <mergeCell ref="B201:C201"/>
    <mergeCell ref="B202:C202"/>
    <mergeCell ref="B206:C206"/>
    <mergeCell ref="B210:C210"/>
    <mergeCell ref="B176:C176"/>
    <mergeCell ref="B178:C178"/>
    <mergeCell ref="B179:C179"/>
    <mergeCell ref="B181:C181"/>
    <mergeCell ref="B183:C183"/>
    <mergeCell ref="B184:C184"/>
    <mergeCell ref="B238:C238"/>
    <mergeCell ref="B242:C242"/>
    <mergeCell ref="B246:C246"/>
    <mergeCell ref="B250:C250"/>
    <mergeCell ref="B254:C254"/>
    <mergeCell ref="B258:C258"/>
    <mergeCell ref="B214:C214"/>
    <mergeCell ref="B218:C218"/>
    <mergeCell ref="B222:C222"/>
    <mergeCell ref="B226:C226"/>
    <mergeCell ref="B230:C230"/>
    <mergeCell ref="B234:C234"/>
    <mergeCell ref="B273:C273"/>
    <mergeCell ref="B274:C274"/>
    <mergeCell ref="B276:C276"/>
    <mergeCell ref="B259:C259"/>
    <mergeCell ref="B266:C266"/>
    <mergeCell ref="B269:C269"/>
    <mergeCell ref="B270:C270"/>
    <mergeCell ref="B271:C271"/>
    <mergeCell ref="B272:C272"/>
  </mergeCells>
  <conditionalFormatting sqref="G57:J57">
    <cfRule type="cellIs" dxfId="787" priority="19" operator="equal">
      <formula>0</formula>
    </cfRule>
  </conditionalFormatting>
  <conditionalFormatting sqref="G56:J56">
    <cfRule type="cellIs" dxfId="786" priority="18" operator="equal">
      <formula>0</formula>
    </cfRule>
  </conditionalFormatting>
  <conditionalFormatting sqref="J58">
    <cfRule type="cellIs" dxfId="785" priority="17" operator="equal">
      <formula>0</formula>
    </cfRule>
  </conditionalFormatting>
  <conditionalFormatting sqref="I58">
    <cfRule type="cellIs" dxfId="784" priority="16" operator="equal">
      <formula>0</formula>
    </cfRule>
  </conditionalFormatting>
  <conditionalFormatting sqref="H58">
    <cfRule type="cellIs" dxfId="783" priority="15" operator="equal">
      <formula>0</formula>
    </cfRule>
  </conditionalFormatting>
  <conditionalFormatting sqref="G58">
    <cfRule type="cellIs" dxfId="782" priority="14" operator="equal">
      <formula>0</formula>
    </cfRule>
  </conditionalFormatting>
  <conditionalFormatting sqref="H94:J94">
    <cfRule type="cellIs" dxfId="781" priority="13" operator="equal">
      <formula>0</formula>
    </cfRule>
  </conditionalFormatting>
  <conditionalFormatting sqref="G94">
    <cfRule type="cellIs" dxfId="780" priority="12" operator="equal">
      <formula>0</formula>
    </cfRule>
  </conditionalFormatting>
  <conditionalFormatting sqref="H95:J95">
    <cfRule type="cellIs" dxfId="779" priority="11" operator="equal">
      <formula>0</formula>
    </cfRule>
  </conditionalFormatting>
  <conditionalFormatting sqref="G95">
    <cfRule type="cellIs" dxfId="778" priority="10" operator="equal">
      <formula>0</formula>
    </cfRule>
  </conditionalFormatting>
  <conditionalFormatting sqref="G101">
    <cfRule type="cellIs" dxfId="777" priority="9" operator="equal">
      <formula>0</formula>
    </cfRule>
  </conditionalFormatting>
  <conditionalFormatting sqref="H262:J262">
    <cfRule type="cellIs" dxfId="776" priority="8" operator="equal">
      <formula>0</formula>
    </cfRule>
  </conditionalFormatting>
  <conditionalFormatting sqref="G262">
    <cfRule type="cellIs" dxfId="775" priority="7" operator="equal">
      <formula>0</formula>
    </cfRule>
  </conditionalFormatting>
  <conditionalFormatting sqref="H264">
    <cfRule type="cellIs" dxfId="774" priority="6" operator="equal">
      <formula>0</formula>
    </cfRule>
  </conditionalFormatting>
  <conditionalFormatting sqref="G264">
    <cfRule type="cellIs" dxfId="773" priority="5" operator="equal">
      <formula>0</formula>
    </cfRule>
  </conditionalFormatting>
  <conditionalFormatting sqref="H101">
    <cfRule type="cellIs" dxfId="772" priority="4" operator="equal">
      <formula>0</formula>
    </cfRule>
  </conditionalFormatting>
  <conditionalFormatting sqref="I264:J264">
    <cfRule type="cellIs" dxfId="771" priority="3" operator="equal">
      <formula>0</formula>
    </cfRule>
  </conditionalFormatting>
  <conditionalFormatting sqref="G64:J66">
    <cfRule type="cellIs" dxfId="770" priority="2" operator="equal">
      <formula>0</formula>
    </cfRule>
  </conditionalFormatting>
  <conditionalFormatting sqref="G63:J63">
    <cfRule type="cellIs" dxfId="769" priority="1" operator="equal">
      <formula>0</formula>
    </cfRule>
  </conditionalFormatting>
  <pageMargins left="0.51181102362204722" right="0.51181102362204722" top="0.74803149606299213" bottom="0.74803149606299213" header="0.31496062992125984" footer="0.31496062992125984"/>
  <pageSetup paperSize="9" scale="61" orientation="landscape" r:id="rId1"/>
  <headerFooter>
    <oddHeader xml:space="preserve">&amp;C
</oddHeader>
    <oddFooter>&amp;C&amp;P &amp;[din &amp;N</oddFooter>
  </headerFooter>
  <rowBreaks count="1" manualBreakCount="1">
    <brk id="24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esalonare venituri an 2022</vt:lpstr>
      <vt:lpstr>Venituri Sf Nectarie</vt:lpstr>
      <vt:lpstr>11-02 - Cheltuieli Sf Nectarie </vt:lpstr>
      <vt:lpstr>Cheltuieli 2022@2022</vt:lpstr>
      <vt:lpstr> Investitii2022@ 2022 </vt:lpstr>
      <vt:lpstr>initialDetaliere Chelt mii lei </vt:lpstr>
      <vt:lpstr>initial Venituri</vt:lpstr>
      <vt:lpstr>ctr prestari servicii an 2021</vt:lpstr>
      <vt:lpstr>Prop 2021 Detaliere Chelt (2)</vt:lpstr>
      <vt:lpstr>Venituri</vt:lpstr>
      <vt:lpstr>exec det che in lei</vt:lpstr>
      <vt:lpstr>Prop 2021 Detaliere Chelt</vt:lpstr>
      <vt:lpstr>Detaliere Cheltuieli</vt:lpstr>
      <vt:lpstr>'Cheltuieli 2022@2022'!Print_Area</vt:lpstr>
      <vt:lpstr>'Detaliere Cheltuieli'!Print_Area</vt:lpstr>
      <vt:lpstr>'exec det che in lei'!Print_Area</vt:lpstr>
      <vt:lpstr>'initialDetaliere Chelt mii lei '!Print_Area</vt:lpstr>
      <vt:lpstr>'Prop 2021 Detaliere Chelt'!Print_Area</vt:lpstr>
      <vt:lpstr>'Prop 2021 Detaliere Chelt (2)'!Print_Area</vt:lpstr>
      <vt:lpstr>'11-02 - Cheltuieli Sf Nectarie '!Print_Titles</vt:lpstr>
      <vt:lpstr>'Cheltuieli 2022@2022'!Print_Titles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Camelia Grindeanu</cp:lastModifiedBy>
  <cp:lastPrinted>2022-04-12T11:21:34Z</cp:lastPrinted>
  <dcterms:created xsi:type="dcterms:W3CDTF">2017-10-26T06:24:12Z</dcterms:created>
  <dcterms:modified xsi:type="dcterms:W3CDTF">2022-04-28T12:29:41Z</dcterms:modified>
</cp:coreProperties>
</file>